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C:\Users\lp-gas03\Desktop\"/>
    </mc:Choice>
  </mc:AlternateContent>
  <xr:revisionPtr revIDLastSave="0" documentId="13_ncr:1_{B920BD70-7AE8-4F10-9F39-CF1641EFB5A4}" xr6:coauthVersionLast="47" xr6:coauthVersionMax="47" xr10:uidLastSave="{00000000-0000-0000-0000-000000000000}"/>
  <bookViews>
    <workbookView xWindow="-120" yWindow="-120" windowWidth="29040" windowHeight="15840" tabRatio="453" firstSheet="1" activeTab="3" xr2:uid="{00000000-000D-0000-FFFF-FFFF00000000}"/>
  </bookViews>
  <sheets>
    <sheet name="【自動車関係】報告書旧" sheetId="6" state="hidden" r:id="rId1"/>
    <sheet name="別添１　全国集計" sheetId="8" r:id="rId2"/>
    <sheet name="別添２　都道府県別集計" sheetId="1" r:id="rId3"/>
    <sheet name="別添３　都道府県協会と全国との比較表" sheetId="9" r:id="rId4"/>
    <sheet name="参考　回収率グラフ" sheetId="12" r:id="rId5"/>
    <sheet name="グラフ用データ" sheetId="11" state="hidden" r:id="rId6"/>
  </sheets>
  <definedNames>
    <definedName name="_xlnm._FilterDatabase" localSheetId="5" hidden="1">グラフ用データ!$A$2:$E$49</definedName>
    <definedName name="_xlnm.Print_Area" localSheetId="5">グラフ用データ!$A$1:$E$52</definedName>
    <definedName name="_xlnm.Print_Area" localSheetId="4">'参考　回収率グラフ'!$A$1:$R$39</definedName>
    <definedName name="_xlnm.Print_Area" localSheetId="1">'別添１　全国集計'!$B$1:$G$78</definedName>
    <definedName name="_xlnm.Print_Area" localSheetId="2">'別添２　都道府県別集計'!$B$1:$BF$113</definedName>
    <definedName name="_xlnm.Print_Area" localSheetId="3">'別添３　都道府県協会と全国との比較表'!$A$3:$I$81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5" i="1" l="1"/>
  <c r="V13" i="1" l="1"/>
  <c r="AN56" i="1" l="1"/>
  <c r="AO56" i="1"/>
  <c r="AP56" i="1"/>
  <c r="X56" i="1"/>
  <c r="AP110" i="1" l="1"/>
  <c r="AO110" i="1"/>
  <c r="AN110" i="1"/>
  <c r="AP109" i="1"/>
  <c r="AO109" i="1"/>
  <c r="AN109" i="1"/>
  <c r="AP108" i="1"/>
  <c r="AO108" i="1"/>
  <c r="AN108" i="1"/>
  <c r="AP107" i="1"/>
  <c r="AO107" i="1"/>
  <c r="AN107" i="1"/>
  <c r="AP106" i="1"/>
  <c r="AO106" i="1"/>
  <c r="AN106" i="1"/>
  <c r="AP105" i="1"/>
  <c r="AO105" i="1"/>
  <c r="AN105" i="1"/>
  <c r="AP104" i="1"/>
  <c r="AO104" i="1"/>
  <c r="AN104" i="1"/>
  <c r="AP103" i="1"/>
  <c r="AO103" i="1"/>
  <c r="AN103" i="1"/>
  <c r="AP102" i="1"/>
  <c r="AO102" i="1"/>
  <c r="AN102" i="1"/>
  <c r="AP101" i="1"/>
  <c r="AO101" i="1"/>
  <c r="AN101" i="1"/>
  <c r="AP100" i="1"/>
  <c r="AO100" i="1"/>
  <c r="AN100" i="1"/>
  <c r="AP99" i="1"/>
  <c r="AO99" i="1"/>
  <c r="AN99" i="1"/>
  <c r="AP98" i="1"/>
  <c r="AO98" i="1"/>
  <c r="AN98" i="1"/>
  <c r="AP97" i="1"/>
  <c r="AO97" i="1"/>
  <c r="AN97" i="1"/>
  <c r="AP96" i="1"/>
  <c r="AO96" i="1"/>
  <c r="AN96" i="1"/>
  <c r="AP95" i="1"/>
  <c r="AO95" i="1"/>
  <c r="AN95" i="1"/>
  <c r="AP94" i="1"/>
  <c r="AO94" i="1"/>
  <c r="AN94" i="1"/>
  <c r="AP93" i="1"/>
  <c r="AO93" i="1"/>
  <c r="AN93" i="1"/>
  <c r="AP92" i="1"/>
  <c r="AO92" i="1"/>
  <c r="AN92" i="1"/>
  <c r="AP91" i="1"/>
  <c r="AO91" i="1"/>
  <c r="AN91" i="1"/>
  <c r="AP90" i="1"/>
  <c r="AO90" i="1"/>
  <c r="AN90" i="1"/>
  <c r="AP89" i="1"/>
  <c r="AO89" i="1"/>
  <c r="AN89" i="1"/>
  <c r="AP88" i="1"/>
  <c r="AO88" i="1"/>
  <c r="AN88" i="1"/>
  <c r="AP87" i="1"/>
  <c r="AO87" i="1"/>
  <c r="AN87" i="1"/>
  <c r="AP86" i="1"/>
  <c r="AO86" i="1"/>
  <c r="AN86" i="1"/>
  <c r="AP85" i="1"/>
  <c r="AO85" i="1"/>
  <c r="AN85" i="1"/>
  <c r="AP84" i="1"/>
  <c r="AO84" i="1"/>
  <c r="AN84" i="1"/>
  <c r="AP83" i="1"/>
  <c r="AO83" i="1"/>
  <c r="AN83" i="1"/>
  <c r="AP82" i="1"/>
  <c r="AO82" i="1"/>
  <c r="AN82" i="1"/>
  <c r="AP81" i="1"/>
  <c r="AO81" i="1"/>
  <c r="AN81" i="1"/>
  <c r="AP80" i="1"/>
  <c r="AO80" i="1"/>
  <c r="AN80" i="1"/>
  <c r="AP79" i="1"/>
  <c r="AO79" i="1"/>
  <c r="AN79" i="1"/>
  <c r="AP78" i="1"/>
  <c r="AO78" i="1"/>
  <c r="AN78" i="1"/>
  <c r="AP77" i="1"/>
  <c r="AO77" i="1"/>
  <c r="AN77" i="1"/>
  <c r="AP76" i="1"/>
  <c r="AO76" i="1"/>
  <c r="AN76" i="1"/>
  <c r="AP75" i="1"/>
  <c r="AO75" i="1"/>
  <c r="AN75" i="1"/>
  <c r="AP74" i="1"/>
  <c r="AO74" i="1"/>
  <c r="AN74" i="1"/>
  <c r="AP73" i="1"/>
  <c r="AO73" i="1"/>
  <c r="AN73" i="1"/>
  <c r="AP72" i="1"/>
  <c r="AO72" i="1"/>
  <c r="AN72" i="1"/>
  <c r="AP71" i="1"/>
  <c r="AO71" i="1"/>
  <c r="AN71" i="1"/>
  <c r="AP70" i="1"/>
  <c r="AO70" i="1"/>
  <c r="AN70" i="1"/>
  <c r="AP69" i="1"/>
  <c r="AO69" i="1"/>
  <c r="AN69" i="1"/>
  <c r="AP68" i="1"/>
  <c r="AO68" i="1"/>
  <c r="AN68" i="1"/>
  <c r="AP67" i="1"/>
  <c r="AO67" i="1"/>
  <c r="AN67" i="1"/>
  <c r="AP66" i="1"/>
  <c r="AO66" i="1"/>
  <c r="AN66" i="1"/>
  <c r="AP65" i="1"/>
  <c r="AO65" i="1"/>
  <c r="AN65" i="1"/>
  <c r="AP64" i="1"/>
  <c r="AO64" i="1"/>
  <c r="AN64"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V38" i="1" l="1"/>
  <c r="D22" i="11" l="1"/>
  <c r="C22" i="11"/>
  <c r="C40" i="11"/>
  <c r="D40" i="11"/>
  <c r="C41" i="11"/>
  <c r="D41" i="11"/>
  <c r="E41" i="11"/>
  <c r="D42" i="11"/>
  <c r="C42" i="11"/>
  <c r="D3" i="11"/>
  <c r="C3" i="11"/>
  <c r="D4" i="11"/>
  <c r="C4" i="11"/>
  <c r="D5" i="11"/>
  <c r="C5" i="11"/>
  <c r="D6" i="11"/>
  <c r="C6" i="11"/>
  <c r="D7" i="11"/>
  <c r="C7" i="11"/>
  <c r="D8" i="11"/>
  <c r="C8" i="11"/>
  <c r="D9" i="11"/>
  <c r="C9" i="11"/>
  <c r="D10" i="11"/>
  <c r="C10" i="11"/>
  <c r="D11" i="11"/>
  <c r="C11" i="11"/>
  <c r="D12" i="11"/>
  <c r="C12" i="11"/>
  <c r="D13" i="11"/>
  <c r="C13" i="11"/>
  <c r="E13" i="11" s="1"/>
  <c r="D14" i="11"/>
  <c r="C14" i="11"/>
  <c r="D15" i="11"/>
  <c r="C15" i="11"/>
  <c r="D16" i="11"/>
  <c r="C16" i="11"/>
  <c r="D17" i="11"/>
  <c r="C17" i="11"/>
  <c r="D18" i="11"/>
  <c r="C18" i="11"/>
  <c r="D19" i="11"/>
  <c r="C19" i="11"/>
  <c r="D20" i="11"/>
  <c r="C20" i="11"/>
  <c r="D21" i="11"/>
  <c r="C21" i="11"/>
  <c r="D23" i="11"/>
  <c r="C23" i="11"/>
  <c r="D24" i="11"/>
  <c r="C24" i="11"/>
  <c r="D25" i="11"/>
  <c r="C25" i="11"/>
  <c r="D26" i="11"/>
  <c r="C26" i="11"/>
  <c r="D27" i="11"/>
  <c r="C27" i="11"/>
  <c r="D28" i="11"/>
  <c r="C28" i="11"/>
  <c r="D29" i="11"/>
  <c r="C29" i="11"/>
  <c r="D30" i="11"/>
  <c r="C30" i="11"/>
  <c r="D31" i="11"/>
  <c r="C31" i="11"/>
  <c r="D32" i="11"/>
  <c r="C32" i="11"/>
  <c r="D33" i="11"/>
  <c r="C33" i="11"/>
  <c r="D34" i="11"/>
  <c r="C34" i="11"/>
  <c r="E34" i="11" s="1"/>
  <c r="D35" i="11"/>
  <c r="C35" i="11"/>
  <c r="D36" i="11"/>
  <c r="C36" i="11"/>
  <c r="D37" i="11"/>
  <c r="C37" i="11"/>
  <c r="D38" i="11"/>
  <c r="C38" i="11"/>
  <c r="D39" i="11"/>
  <c r="C39" i="11"/>
  <c r="D43" i="11"/>
  <c r="E43" i="11" s="1"/>
  <c r="C43" i="11"/>
  <c r="D44" i="11"/>
  <c r="C44" i="11"/>
  <c r="D45" i="11"/>
  <c r="C45" i="11"/>
  <c r="D46" i="11"/>
  <c r="C46" i="11"/>
  <c r="D47" i="11"/>
  <c r="C47" i="11"/>
  <c r="D48" i="11"/>
  <c r="C48" i="11"/>
  <c r="D49" i="11"/>
  <c r="C49" i="11"/>
  <c r="E56" i="1"/>
  <c r="V28" i="1"/>
  <c r="V46" i="1"/>
  <c r="V48" i="1"/>
  <c r="V9" i="1"/>
  <c r="V10" i="1"/>
  <c r="V11" i="1"/>
  <c r="V12" i="1"/>
  <c r="V67" i="1" s="1"/>
  <c r="V14" i="1"/>
  <c r="V69" i="1" s="1"/>
  <c r="V15" i="1"/>
  <c r="V16" i="1"/>
  <c r="V17" i="1"/>
  <c r="V18" i="1"/>
  <c r="V73" i="1" s="1"/>
  <c r="V19" i="1"/>
  <c r="V20" i="1"/>
  <c r="V75" i="1" s="1"/>
  <c r="V21" i="1"/>
  <c r="V76" i="1" s="1"/>
  <c r="V22" i="1"/>
  <c r="V77" i="1" s="1"/>
  <c r="V23" i="1"/>
  <c r="V24" i="1"/>
  <c r="V25" i="1"/>
  <c r="V26" i="1"/>
  <c r="V81" i="1" s="1"/>
  <c r="V27" i="1"/>
  <c r="V29" i="1"/>
  <c r="V30" i="1"/>
  <c r="V31" i="1"/>
  <c r="V86" i="1" s="1"/>
  <c r="V32" i="1"/>
  <c r="V33" i="1"/>
  <c r="V34" i="1"/>
  <c r="V35" i="1"/>
  <c r="BF35" i="1" s="1"/>
  <c r="BF90" i="1" s="1"/>
  <c r="V36" i="1"/>
  <c r="V37" i="1"/>
  <c r="V39" i="1"/>
  <c r="V94" i="1" s="1"/>
  <c r="V40" i="1"/>
  <c r="V95" i="1" s="1"/>
  <c r="V41" i="1"/>
  <c r="V42" i="1"/>
  <c r="V43" i="1"/>
  <c r="V44" i="1"/>
  <c r="BF44" i="1" s="1"/>
  <c r="BF99" i="1" s="1"/>
  <c r="V45" i="1"/>
  <c r="V100" i="1" s="1"/>
  <c r="V47" i="1"/>
  <c r="V102" i="1" s="1"/>
  <c r="V49" i="1"/>
  <c r="V104" i="1" s="1"/>
  <c r="V50" i="1"/>
  <c r="V105" i="1" s="1"/>
  <c r="V51" i="1"/>
  <c r="V52" i="1"/>
  <c r="V53" i="1"/>
  <c r="V108" i="1" s="1"/>
  <c r="V54" i="1"/>
  <c r="V109" i="1" s="1"/>
  <c r="V55" i="1"/>
  <c r="AJ28" i="1"/>
  <c r="AJ83" i="1" s="1"/>
  <c r="AJ46" i="1"/>
  <c r="AJ48" i="1"/>
  <c r="AJ103" i="1" s="1"/>
  <c r="AJ9" i="1"/>
  <c r="AJ10" i="1"/>
  <c r="AJ65" i="1" s="1"/>
  <c r="AJ11" i="1"/>
  <c r="AJ12" i="1"/>
  <c r="AJ67" i="1" s="1"/>
  <c r="AJ13" i="1"/>
  <c r="AJ68" i="1" s="1"/>
  <c r="AJ14" i="1"/>
  <c r="AJ69" i="1" s="1"/>
  <c r="AJ15" i="1"/>
  <c r="AJ70" i="1" s="1"/>
  <c r="AJ16" i="1"/>
  <c r="AJ71" i="1" s="1"/>
  <c r="AJ17" i="1"/>
  <c r="AJ18" i="1"/>
  <c r="AJ19" i="1"/>
  <c r="AJ20" i="1"/>
  <c r="AJ75" i="1" s="1"/>
  <c r="AJ21" i="1"/>
  <c r="AJ22" i="1"/>
  <c r="AJ77" i="1" s="1"/>
  <c r="AJ23" i="1"/>
  <c r="AJ78" i="1" s="1"/>
  <c r="AJ24" i="1"/>
  <c r="AJ79" i="1" s="1"/>
  <c r="AJ25" i="1"/>
  <c r="AJ80" i="1" s="1"/>
  <c r="AJ26" i="1"/>
  <c r="AJ27" i="1"/>
  <c r="AJ29" i="1"/>
  <c r="AJ30" i="1"/>
  <c r="AJ85" i="1" s="1"/>
  <c r="AJ31" i="1"/>
  <c r="AJ86" i="1" s="1"/>
  <c r="AJ32" i="1"/>
  <c r="AJ87" i="1" s="1"/>
  <c r="AJ33" i="1"/>
  <c r="AJ88" i="1" s="1"/>
  <c r="AJ34" i="1"/>
  <c r="AJ35" i="1"/>
  <c r="AJ36" i="1"/>
  <c r="AJ37" i="1"/>
  <c r="AJ92" i="1" s="1"/>
  <c r="AJ38" i="1"/>
  <c r="AJ39" i="1"/>
  <c r="AJ94" i="1" s="1"/>
  <c r="AJ40" i="1"/>
  <c r="AJ95" i="1" s="1"/>
  <c r="AJ41" i="1"/>
  <c r="AJ96" i="1" s="1"/>
  <c r="AJ42" i="1"/>
  <c r="AJ43" i="1"/>
  <c r="AJ44" i="1"/>
  <c r="AJ45" i="1"/>
  <c r="AJ47" i="1"/>
  <c r="AJ102" i="1" s="1"/>
  <c r="AJ49" i="1"/>
  <c r="AJ104" i="1" s="1"/>
  <c r="AJ50" i="1"/>
  <c r="AJ105" i="1" s="1"/>
  <c r="AJ51" i="1"/>
  <c r="AJ106" i="1" s="1"/>
  <c r="AJ52" i="1"/>
  <c r="AJ107" i="1" s="1"/>
  <c r="AJ53" i="1"/>
  <c r="AJ54" i="1"/>
  <c r="AJ55" i="1"/>
  <c r="AJ110" i="1" s="1"/>
  <c r="AW28" i="1"/>
  <c r="AW46" i="1"/>
  <c r="AW101" i="1" s="1"/>
  <c r="AW48" i="1"/>
  <c r="AW103" i="1" s="1"/>
  <c r="AW9" i="1"/>
  <c r="AW64" i="1" s="1"/>
  <c r="AW10" i="1"/>
  <c r="AW11" i="1"/>
  <c r="AW12" i="1"/>
  <c r="AW67" i="1" s="1"/>
  <c r="AW13" i="1"/>
  <c r="AW68" i="1" s="1"/>
  <c r="AW14" i="1"/>
  <c r="AW69" i="1" s="1"/>
  <c r="AW15" i="1"/>
  <c r="AW70" i="1" s="1"/>
  <c r="AW16" i="1"/>
  <c r="AW71" i="1" s="1"/>
  <c r="AW17" i="1"/>
  <c r="AW72" i="1" s="1"/>
  <c r="AW18" i="1"/>
  <c r="AW19" i="1"/>
  <c r="AW20" i="1"/>
  <c r="AW21" i="1"/>
  <c r="AW22" i="1"/>
  <c r="AW77" i="1" s="1"/>
  <c r="AW23" i="1"/>
  <c r="AW78" i="1" s="1"/>
  <c r="AW24" i="1"/>
  <c r="AW79" i="1" s="1"/>
  <c r="AW25" i="1"/>
  <c r="AW80" i="1" s="1"/>
  <c r="AW26" i="1"/>
  <c r="AW27" i="1"/>
  <c r="AW29" i="1"/>
  <c r="AW30" i="1"/>
  <c r="AW85" i="1" s="1"/>
  <c r="AW31" i="1"/>
  <c r="AW32" i="1"/>
  <c r="AW87" i="1" s="1"/>
  <c r="AW33" i="1"/>
  <c r="AW88" i="1" s="1"/>
  <c r="AW34" i="1"/>
  <c r="AW89" i="1" s="1"/>
  <c r="AW35" i="1"/>
  <c r="AW36" i="1"/>
  <c r="AW37" i="1"/>
  <c r="AW38" i="1"/>
  <c r="AW93" i="1" s="1"/>
  <c r="AW39" i="1"/>
  <c r="AW94" i="1" s="1"/>
  <c r="AW40" i="1"/>
  <c r="AW95" i="1" s="1"/>
  <c r="AW41" i="1"/>
  <c r="AW42" i="1"/>
  <c r="AW97" i="1" s="1"/>
  <c r="AW43" i="1"/>
  <c r="AW44" i="1"/>
  <c r="AW45" i="1"/>
  <c r="AW47" i="1"/>
  <c r="AW102" i="1" s="1"/>
  <c r="AW49" i="1"/>
  <c r="AW50" i="1"/>
  <c r="AW51" i="1"/>
  <c r="AW106" i="1" s="1"/>
  <c r="AW52" i="1"/>
  <c r="AW53" i="1"/>
  <c r="AW54" i="1"/>
  <c r="AW55" i="1"/>
  <c r="BE28" i="1"/>
  <c r="BE83" i="1" s="1"/>
  <c r="BE46" i="1"/>
  <c r="BE48" i="1"/>
  <c r="BE103" i="1" s="1"/>
  <c r="BE9" i="1"/>
  <c r="BE64" i="1" s="1"/>
  <c r="BE10" i="1"/>
  <c r="BE65" i="1" s="1"/>
  <c r="BE11" i="1"/>
  <c r="BE12" i="1"/>
  <c r="BE13" i="1"/>
  <c r="BE14" i="1"/>
  <c r="BE69" i="1" s="1"/>
  <c r="BE15" i="1"/>
  <c r="BE16" i="1"/>
  <c r="BE17" i="1"/>
  <c r="BE72" i="1" s="1"/>
  <c r="BE18" i="1"/>
  <c r="BE73" i="1" s="1"/>
  <c r="BE19" i="1"/>
  <c r="BE20" i="1"/>
  <c r="BE75" i="1" s="1"/>
  <c r="BE21" i="1"/>
  <c r="BE22" i="1"/>
  <c r="BE77" i="1" s="1"/>
  <c r="BE23" i="1"/>
  <c r="BE78" i="1" s="1"/>
  <c r="BE24" i="1"/>
  <c r="BE79" i="1" s="1"/>
  <c r="BE25" i="1"/>
  <c r="BE80" i="1" s="1"/>
  <c r="BE26" i="1"/>
  <c r="BE81" i="1" s="1"/>
  <c r="BE27" i="1"/>
  <c r="BE29" i="1"/>
  <c r="BE30" i="1"/>
  <c r="BE31" i="1"/>
  <c r="BE86" i="1" s="1"/>
  <c r="BE32" i="1"/>
  <c r="BE33" i="1"/>
  <c r="BE88" i="1" s="1"/>
  <c r="BE34" i="1"/>
  <c r="BE35" i="1"/>
  <c r="BE90" i="1" s="1"/>
  <c r="BE36" i="1"/>
  <c r="BE37" i="1"/>
  <c r="BE38" i="1"/>
  <c r="BE39" i="1"/>
  <c r="BE40" i="1"/>
  <c r="BE41" i="1"/>
  <c r="BE96" i="1" s="1"/>
  <c r="BE42" i="1"/>
  <c r="BE97" i="1" s="1"/>
  <c r="BE43" i="1"/>
  <c r="BF43" i="1" s="1"/>
  <c r="BF98" i="1" s="1"/>
  <c r="BE44" i="1"/>
  <c r="BE45" i="1"/>
  <c r="BE47" i="1"/>
  <c r="BE49" i="1"/>
  <c r="BE104" i="1" s="1"/>
  <c r="BE50" i="1"/>
  <c r="BE51" i="1"/>
  <c r="BE106" i="1" s="1"/>
  <c r="BE52" i="1"/>
  <c r="BE107" i="1" s="1"/>
  <c r="BE53" i="1"/>
  <c r="BE54" i="1"/>
  <c r="BE55" i="1"/>
  <c r="BD56" i="1"/>
  <c r="BC56" i="1"/>
  <c r="BB56" i="1"/>
  <c r="BA56" i="1"/>
  <c r="AZ56" i="1"/>
  <c r="AY56" i="1"/>
  <c r="AX56" i="1"/>
  <c r="AV56" i="1"/>
  <c r="AU56" i="1"/>
  <c r="AT56" i="1"/>
  <c r="AS56" i="1"/>
  <c r="AR56" i="1"/>
  <c r="AQ56" i="1"/>
  <c r="AM56" i="1"/>
  <c r="AL56" i="1"/>
  <c r="AK56" i="1"/>
  <c r="AI56" i="1"/>
  <c r="AH56" i="1"/>
  <c r="AG56" i="1"/>
  <c r="AF56" i="1"/>
  <c r="AE56" i="1"/>
  <c r="AD56" i="1"/>
  <c r="AC56" i="1"/>
  <c r="AB56" i="1"/>
  <c r="AA56" i="1"/>
  <c r="Z56" i="1"/>
  <c r="Y56" i="1"/>
  <c r="W56" i="1"/>
  <c r="U56" i="1"/>
  <c r="T56" i="1"/>
  <c r="S56" i="1"/>
  <c r="R56" i="1"/>
  <c r="Q56" i="1"/>
  <c r="P56" i="1"/>
  <c r="O56" i="1"/>
  <c r="N56" i="1"/>
  <c r="M56" i="1"/>
  <c r="L56" i="1"/>
  <c r="K56" i="1"/>
  <c r="J56" i="1"/>
  <c r="I56" i="1"/>
  <c r="H56" i="1"/>
  <c r="G56" i="1"/>
  <c r="D83" i="1"/>
  <c r="E83" i="1"/>
  <c r="E12" i="9"/>
  <c r="E18" i="9" s="1"/>
  <c r="G12" i="9"/>
  <c r="G33" i="9" s="1"/>
  <c r="G54" i="9" s="1"/>
  <c r="G71" i="9" s="1"/>
  <c r="BD110" i="1"/>
  <c r="BC110" i="1"/>
  <c r="BB110" i="1"/>
  <c r="BA110" i="1"/>
  <c r="AZ110" i="1"/>
  <c r="AY110" i="1"/>
  <c r="AX110" i="1"/>
  <c r="AV110" i="1"/>
  <c r="AU110" i="1"/>
  <c r="AT110" i="1"/>
  <c r="AS110" i="1"/>
  <c r="AR110" i="1"/>
  <c r="AQ110" i="1"/>
  <c r="AM110" i="1"/>
  <c r="AL110" i="1"/>
  <c r="AK110" i="1"/>
  <c r="AI110" i="1"/>
  <c r="AH110" i="1"/>
  <c r="AG110" i="1"/>
  <c r="AF110" i="1"/>
  <c r="AE110" i="1"/>
  <c r="AD110" i="1"/>
  <c r="AC110" i="1"/>
  <c r="AB110" i="1"/>
  <c r="AA110" i="1"/>
  <c r="Z110" i="1"/>
  <c r="Y110" i="1"/>
  <c r="W110" i="1"/>
  <c r="U110" i="1"/>
  <c r="T110" i="1"/>
  <c r="S110" i="1"/>
  <c r="R110" i="1"/>
  <c r="Q110" i="1"/>
  <c r="P110" i="1"/>
  <c r="O110" i="1"/>
  <c r="N110" i="1"/>
  <c r="M110" i="1"/>
  <c r="L110" i="1"/>
  <c r="K110" i="1"/>
  <c r="J110" i="1"/>
  <c r="I110" i="1"/>
  <c r="H110" i="1"/>
  <c r="G110" i="1"/>
  <c r="BD109" i="1"/>
  <c r="BC109" i="1"/>
  <c r="BB109" i="1"/>
  <c r="BA109" i="1"/>
  <c r="AZ109" i="1"/>
  <c r="AY109" i="1"/>
  <c r="AX109" i="1"/>
  <c r="AV109" i="1"/>
  <c r="AU109" i="1"/>
  <c r="AT109" i="1"/>
  <c r="AS109" i="1"/>
  <c r="AR109" i="1"/>
  <c r="AQ109" i="1"/>
  <c r="AM109" i="1"/>
  <c r="AL109" i="1"/>
  <c r="AK109" i="1"/>
  <c r="AI109" i="1"/>
  <c r="AH109" i="1"/>
  <c r="AG109" i="1"/>
  <c r="AF109" i="1"/>
  <c r="AE109" i="1"/>
  <c r="AD109" i="1"/>
  <c r="AC109" i="1"/>
  <c r="AB109" i="1"/>
  <c r="AA109" i="1"/>
  <c r="Z109" i="1"/>
  <c r="Y109" i="1"/>
  <c r="W109" i="1"/>
  <c r="U109" i="1"/>
  <c r="T109" i="1"/>
  <c r="S109" i="1"/>
  <c r="R109" i="1"/>
  <c r="Q109" i="1"/>
  <c r="P109" i="1"/>
  <c r="O109" i="1"/>
  <c r="N109" i="1"/>
  <c r="M109" i="1"/>
  <c r="L109" i="1"/>
  <c r="K109" i="1"/>
  <c r="J109" i="1"/>
  <c r="I109" i="1"/>
  <c r="H109" i="1"/>
  <c r="G109" i="1"/>
  <c r="BD108" i="1"/>
  <c r="BC108" i="1"/>
  <c r="BB108" i="1"/>
  <c r="BA108" i="1"/>
  <c r="AZ108" i="1"/>
  <c r="AY108" i="1"/>
  <c r="AX108" i="1"/>
  <c r="AV108" i="1"/>
  <c r="AU108" i="1"/>
  <c r="AT108" i="1"/>
  <c r="AS108" i="1"/>
  <c r="AR108" i="1"/>
  <c r="AQ108" i="1"/>
  <c r="AM108" i="1"/>
  <c r="AL108" i="1"/>
  <c r="AK108" i="1"/>
  <c r="AI108" i="1"/>
  <c r="AH108" i="1"/>
  <c r="AG108" i="1"/>
  <c r="AF108" i="1"/>
  <c r="AE108" i="1"/>
  <c r="AD108" i="1"/>
  <c r="AC108" i="1"/>
  <c r="AB108" i="1"/>
  <c r="AA108" i="1"/>
  <c r="Z108" i="1"/>
  <c r="Y108" i="1"/>
  <c r="W108" i="1"/>
  <c r="U108" i="1"/>
  <c r="T108" i="1"/>
  <c r="S108" i="1"/>
  <c r="R108" i="1"/>
  <c r="Q108" i="1"/>
  <c r="P108" i="1"/>
  <c r="O108" i="1"/>
  <c r="N108" i="1"/>
  <c r="M108" i="1"/>
  <c r="L108" i="1"/>
  <c r="K108" i="1"/>
  <c r="J108" i="1"/>
  <c r="I108" i="1"/>
  <c r="H108" i="1"/>
  <c r="G108" i="1"/>
  <c r="BD107" i="1"/>
  <c r="BC107" i="1"/>
  <c r="BB107" i="1"/>
  <c r="BA107" i="1"/>
  <c r="AZ107" i="1"/>
  <c r="AY107" i="1"/>
  <c r="AX107" i="1"/>
  <c r="AV107" i="1"/>
  <c r="AU107" i="1"/>
  <c r="AT107" i="1"/>
  <c r="AS107" i="1"/>
  <c r="AR107" i="1"/>
  <c r="AQ107" i="1"/>
  <c r="AM107" i="1"/>
  <c r="AL107" i="1"/>
  <c r="AK107" i="1"/>
  <c r="AI107" i="1"/>
  <c r="AH107" i="1"/>
  <c r="AG107" i="1"/>
  <c r="AF107" i="1"/>
  <c r="AE107" i="1"/>
  <c r="AD107" i="1"/>
  <c r="AC107" i="1"/>
  <c r="AB107" i="1"/>
  <c r="AA107" i="1"/>
  <c r="Z107" i="1"/>
  <c r="Y107" i="1"/>
  <c r="W107" i="1"/>
  <c r="U107" i="1"/>
  <c r="T107" i="1"/>
  <c r="S107" i="1"/>
  <c r="R107" i="1"/>
  <c r="Q107" i="1"/>
  <c r="P107" i="1"/>
  <c r="O107" i="1"/>
  <c r="N107" i="1"/>
  <c r="M107" i="1"/>
  <c r="L107" i="1"/>
  <c r="K107" i="1"/>
  <c r="J107" i="1"/>
  <c r="I107" i="1"/>
  <c r="H107" i="1"/>
  <c r="G107" i="1"/>
  <c r="BD106" i="1"/>
  <c r="BC106" i="1"/>
  <c r="BB106" i="1"/>
  <c r="BA106" i="1"/>
  <c r="AZ106" i="1"/>
  <c r="AY106" i="1"/>
  <c r="AX106" i="1"/>
  <c r="AV106" i="1"/>
  <c r="AU106" i="1"/>
  <c r="AT106" i="1"/>
  <c r="AS106" i="1"/>
  <c r="AR106" i="1"/>
  <c r="AQ106" i="1"/>
  <c r="AM106" i="1"/>
  <c r="AL106" i="1"/>
  <c r="AK106" i="1"/>
  <c r="AI106" i="1"/>
  <c r="AH106" i="1"/>
  <c r="AG106" i="1"/>
  <c r="AF106" i="1"/>
  <c r="AE106" i="1"/>
  <c r="AD106" i="1"/>
  <c r="AC106" i="1"/>
  <c r="AB106" i="1"/>
  <c r="AA106" i="1"/>
  <c r="Z106" i="1"/>
  <c r="Y106" i="1"/>
  <c r="W106" i="1"/>
  <c r="U106" i="1"/>
  <c r="T106" i="1"/>
  <c r="S106" i="1"/>
  <c r="R106" i="1"/>
  <c r="Q106" i="1"/>
  <c r="P106" i="1"/>
  <c r="O106" i="1"/>
  <c r="N106" i="1"/>
  <c r="M106" i="1"/>
  <c r="L106" i="1"/>
  <c r="K106" i="1"/>
  <c r="J106" i="1"/>
  <c r="I106" i="1"/>
  <c r="H106" i="1"/>
  <c r="G106" i="1"/>
  <c r="BD105" i="1"/>
  <c r="BC105" i="1"/>
  <c r="BB105" i="1"/>
  <c r="BA105" i="1"/>
  <c r="AZ105" i="1"/>
  <c r="AY105" i="1"/>
  <c r="AX105" i="1"/>
  <c r="AV105" i="1"/>
  <c r="AU105" i="1"/>
  <c r="AT105" i="1"/>
  <c r="AS105" i="1"/>
  <c r="AR105" i="1"/>
  <c r="AQ105" i="1"/>
  <c r="AM105" i="1"/>
  <c r="AL105" i="1"/>
  <c r="AK105" i="1"/>
  <c r="AI105" i="1"/>
  <c r="AH105" i="1"/>
  <c r="AG105" i="1"/>
  <c r="AF105" i="1"/>
  <c r="AE105" i="1"/>
  <c r="AD105" i="1"/>
  <c r="AC105" i="1"/>
  <c r="AB105" i="1"/>
  <c r="AA105" i="1"/>
  <c r="Z105" i="1"/>
  <c r="Y105" i="1"/>
  <c r="W105" i="1"/>
  <c r="U105" i="1"/>
  <c r="T105" i="1"/>
  <c r="S105" i="1"/>
  <c r="R105" i="1"/>
  <c r="Q105" i="1"/>
  <c r="P105" i="1"/>
  <c r="O105" i="1"/>
  <c r="N105" i="1"/>
  <c r="M105" i="1"/>
  <c r="L105" i="1"/>
  <c r="K105" i="1"/>
  <c r="J105" i="1"/>
  <c r="I105" i="1"/>
  <c r="H105" i="1"/>
  <c r="G105" i="1"/>
  <c r="BD104" i="1"/>
  <c r="BC104" i="1"/>
  <c r="BB104" i="1"/>
  <c r="BA104" i="1"/>
  <c r="AZ104" i="1"/>
  <c r="AY104" i="1"/>
  <c r="AX104" i="1"/>
  <c r="AV104" i="1"/>
  <c r="AU104" i="1"/>
  <c r="AT104" i="1"/>
  <c r="AS104" i="1"/>
  <c r="AR104" i="1"/>
  <c r="AQ104" i="1"/>
  <c r="AM104" i="1"/>
  <c r="AL104" i="1"/>
  <c r="AK104" i="1"/>
  <c r="AI104" i="1"/>
  <c r="AH104" i="1"/>
  <c r="AG104" i="1"/>
  <c r="AF104" i="1"/>
  <c r="AE104" i="1"/>
  <c r="AD104" i="1"/>
  <c r="AC104" i="1"/>
  <c r="AB104" i="1"/>
  <c r="AA104" i="1"/>
  <c r="Z104" i="1"/>
  <c r="Y104" i="1"/>
  <c r="W104" i="1"/>
  <c r="U104" i="1"/>
  <c r="T104" i="1"/>
  <c r="S104" i="1"/>
  <c r="R104" i="1"/>
  <c r="Q104" i="1"/>
  <c r="P104" i="1"/>
  <c r="O104" i="1"/>
  <c r="N104" i="1"/>
  <c r="M104" i="1"/>
  <c r="L104" i="1"/>
  <c r="K104" i="1"/>
  <c r="J104" i="1"/>
  <c r="I104" i="1"/>
  <c r="H104" i="1"/>
  <c r="G104" i="1"/>
  <c r="BD103" i="1"/>
  <c r="BC103" i="1"/>
  <c r="BB103" i="1"/>
  <c r="BA103" i="1"/>
  <c r="AZ103" i="1"/>
  <c r="AY103" i="1"/>
  <c r="AX103" i="1"/>
  <c r="AV103" i="1"/>
  <c r="AU103" i="1"/>
  <c r="AT103" i="1"/>
  <c r="AS103" i="1"/>
  <c r="AR103" i="1"/>
  <c r="AQ103" i="1"/>
  <c r="AM103" i="1"/>
  <c r="AL103" i="1"/>
  <c r="AK103" i="1"/>
  <c r="AI103" i="1"/>
  <c r="AH103" i="1"/>
  <c r="AG103" i="1"/>
  <c r="AF103" i="1"/>
  <c r="AE103" i="1"/>
  <c r="AD103" i="1"/>
  <c r="AC103" i="1"/>
  <c r="AB103" i="1"/>
  <c r="AA103" i="1"/>
  <c r="Z103" i="1"/>
  <c r="Y103" i="1"/>
  <c r="W103" i="1"/>
  <c r="U103" i="1"/>
  <c r="T103" i="1"/>
  <c r="S103" i="1"/>
  <c r="R103" i="1"/>
  <c r="Q103" i="1"/>
  <c r="P103" i="1"/>
  <c r="O103" i="1"/>
  <c r="N103" i="1"/>
  <c r="M103" i="1"/>
  <c r="L103" i="1"/>
  <c r="K103" i="1"/>
  <c r="J103" i="1"/>
  <c r="I103" i="1"/>
  <c r="H103" i="1"/>
  <c r="G103" i="1"/>
  <c r="BD102" i="1"/>
  <c r="BC102" i="1"/>
  <c r="BB102" i="1"/>
  <c r="BA102" i="1"/>
  <c r="AZ102" i="1"/>
  <c r="AY102" i="1"/>
  <c r="AX102" i="1"/>
  <c r="AV102" i="1"/>
  <c r="AU102" i="1"/>
  <c r="AT102" i="1"/>
  <c r="AS102" i="1"/>
  <c r="AR102" i="1"/>
  <c r="AQ102" i="1"/>
  <c r="AM102" i="1"/>
  <c r="AL102" i="1"/>
  <c r="AK102" i="1"/>
  <c r="AI102" i="1"/>
  <c r="AH102" i="1"/>
  <c r="AG102" i="1"/>
  <c r="AF102" i="1"/>
  <c r="AE102" i="1"/>
  <c r="AD102" i="1"/>
  <c r="AC102" i="1"/>
  <c r="AB102" i="1"/>
  <c r="AA102" i="1"/>
  <c r="Z102" i="1"/>
  <c r="Y102" i="1"/>
  <c r="W102" i="1"/>
  <c r="U102" i="1"/>
  <c r="T102" i="1"/>
  <c r="S102" i="1"/>
  <c r="R102" i="1"/>
  <c r="Q102" i="1"/>
  <c r="P102" i="1"/>
  <c r="O102" i="1"/>
  <c r="N102" i="1"/>
  <c r="M102" i="1"/>
  <c r="L102" i="1"/>
  <c r="K102" i="1"/>
  <c r="J102" i="1"/>
  <c r="I102" i="1"/>
  <c r="H102" i="1"/>
  <c r="G102" i="1"/>
  <c r="BD101" i="1"/>
  <c r="BC101" i="1"/>
  <c r="BB101" i="1"/>
  <c r="BA101" i="1"/>
  <c r="AZ101" i="1"/>
  <c r="AY101" i="1"/>
  <c r="AX101" i="1"/>
  <c r="AV101" i="1"/>
  <c r="AU101" i="1"/>
  <c r="AT101" i="1"/>
  <c r="AS101" i="1"/>
  <c r="AR101" i="1"/>
  <c r="AQ101" i="1"/>
  <c r="AM101" i="1"/>
  <c r="AL101" i="1"/>
  <c r="AK101" i="1"/>
  <c r="AI101" i="1"/>
  <c r="AH101" i="1"/>
  <c r="AG101" i="1"/>
  <c r="AF101" i="1"/>
  <c r="AE101" i="1"/>
  <c r="AD101" i="1"/>
  <c r="AC101" i="1"/>
  <c r="AB101" i="1"/>
  <c r="AA101" i="1"/>
  <c r="Z101" i="1"/>
  <c r="Y101" i="1"/>
  <c r="W101" i="1"/>
  <c r="U101" i="1"/>
  <c r="T101" i="1"/>
  <c r="S101" i="1"/>
  <c r="R101" i="1"/>
  <c r="Q101" i="1"/>
  <c r="P101" i="1"/>
  <c r="O101" i="1"/>
  <c r="N101" i="1"/>
  <c r="M101" i="1"/>
  <c r="L101" i="1"/>
  <c r="K101" i="1"/>
  <c r="J101" i="1"/>
  <c r="I101" i="1"/>
  <c r="H101" i="1"/>
  <c r="G101" i="1"/>
  <c r="BD100" i="1"/>
  <c r="BC100" i="1"/>
  <c r="BB100" i="1"/>
  <c r="BA100" i="1"/>
  <c r="AZ100" i="1"/>
  <c r="AY100" i="1"/>
  <c r="AX100" i="1"/>
  <c r="AV100" i="1"/>
  <c r="AU100" i="1"/>
  <c r="AT100" i="1"/>
  <c r="AS100" i="1"/>
  <c r="AR100" i="1"/>
  <c r="AQ100" i="1"/>
  <c r="AM100" i="1"/>
  <c r="AL100" i="1"/>
  <c r="AK100" i="1"/>
  <c r="AI100" i="1"/>
  <c r="AH100" i="1"/>
  <c r="AG100" i="1"/>
  <c r="AF100" i="1"/>
  <c r="AE100" i="1"/>
  <c r="AD100" i="1"/>
  <c r="AC100" i="1"/>
  <c r="AB100" i="1"/>
  <c r="AA100" i="1"/>
  <c r="Z100" i="1"/>
  <c r="Y100" i="1"/>
  <c r="W100" i="1"/>
  <c r="U100" i="1"/>
  <c r="T100" i="1"/>
  <c r="S100" i="1"/>
  <c r="R100" i="1"/>
  <c r="Q100" i="1"/>
  <c r="P100" i="1"/>
  <c r="O100" i="1"/>
  <c r="N100" i="1"/>
  <c r="M100" i="1"/>
  <c r="L100" i="1"/>
  <c r="K100" i="1"/>
  <c r="J100" i="1"/>
  <c r="I100" i="1"/>
  <c r="H100" i="1"/>
  <c r="G100" i="1"/>
  <c r="BD99" i="1"/>
  <c r="BC99" i="1"/>
  <c r="BB99" i="1"/>
  <c r="BA99" i="1"/>
  <c r="AZ99" i="1"/>
  <c r="AY99" i="1"/>
  <c r="AX99" i="1"/>
  <c r="AV99" i="1"/>
  <c r="AU99" i="1"/>
  <c r="AT99" i="1"/>
  <c r="AS99" i="1"/>
  <c r="AR99" i="1"/>
  <c r="AQ99" i="1"/>
  <c r="AM99" i="1"/>
  <c r="AL99" i="1"/>
  <c r="AK99" i="1"/>
  <c r="AI99" i="1"/>
  <c r="AH99" i="1"/>
  <c r="AG99" i="1"/>
  <c r="AF99" i="1"/>
  <c r="AE99" i="1"/>
  <c r="AD99" i="1"/>
  <c r="AC99" i="1"/>
  <c r="AB99" i="1"/>
  <c r="AA99" i="1"/>
  <c r="Z99" i="1"/>
  <c r="Y99" i="1"/>
  <c r="W99" i="1"/>
  <c r="U99" i="1"/>
  <c r="T99" i="1"/>
  <c r="S99" i="1"/>
  <c r="R99" i="1"/>
  <c r="Q99" i="1"/>
  <c r="P99" i="1"/>
  <c r="O99" i="1"/>
  <c r="N99" i="1"/>
  <c r="M99" i="1"/>
  <c r="L99" i="1"/>
  <c r="K99" i="1"/>
  <c r="J99" i="1"/>
  <c r="I99" i="1"/>
  <c r="H99" i="1"/>
  <c r="G99" i="1"/>
  <c r="BD98" i="1"/>
  <c r="BC98" i="1"/>
  <c r="BB98" i="1"/>
  <c r="BA98" i="1"/>
  <c r="AZ98" i="1"/>
  <c r="AY98" i="1"/>
  <c r="AX98" i="1"/>
  <c r="AV98" i="1"/>
  <c r="AU98" i="1"/>
  <c r="AT98" i="1"/>
  <c r="AS98" i="1"/>
  <c r="AR98" i="1"/>
  <c r="AQ98" i="1"/>
  <c r="AM98" i="1"/>
  <c r="AL98" i="1"/>
  <c r="AK98" i="1"/>
  <c r="AI98" i="1"/>
  <c r="AH98" i="1"/>
  <c r="AG98" i="1"/>
  <c r="AF98" i="1"/>
  <c r="AE98" i="1"/>
  <c r="AD98" i="1"/>
  <c r="AC98" i="1"/>
  <c r="AB98" i="1"/>
  <c r="AA98" i="1"/>
  <c r="Z98" i="1"/>
  <c r="Y98" i="1"/>
  <c r="W98" i="1"/>
  <c r="U98" i="1"/>
  <c r="T98" i="1"/>
  <c r="S98" i="1"/>
  <c r="R98" i="1"/>
  <c r="Q98" i="1"/>
  <c r="P98" i="1"/>
  <c r="O98" i="1"/>
  <c r="N98" i="1"/>
  <c r="M98" i="1"/>
  <c r="L98" i="1"/>
  <c r="K98" i="1"/>
  <c r="J98" i="1"/>
  <c r="I98" i="1"/>
  <c r="H98" i="1"/>
  <c r="G98" i="1"/>
  <c r="BD97" i="1"/>
  <c r="BC97" i="1"/>
  <c r="BB97" i="1"/>
  <c r="BA97" i="1"/>
  <c r="AZ97" i="1"/>
  <c r="AY97" i="1"/>
  <c r="AX97" i="1"/>
  <c r="AV97" i="1"/>
  <c r="AU97" i="1"/>
  <c r="AT97" i="1"/>
  <c r="AS97" i="1"/>
  <c r="AR97" i="1"/>
  <c r="AQ97" i="1"/>
  <c r="AM97" i="1"/>
  <c r="AL97" i="1"/>
  <c r="AK97" i="1"/>
  <c r="AI97" i="1"/>
  <c r="AH97" i="1"/>
  <c r="AG97" i="1"/>
  <c r="AF97" i="1"/>
  <c r="AE97" i="1"/>
  <c r="AD97" i="1"/>
  <c r="AC97" i="1"/>
  <c r="AB97" i="1"/>
  <c r="AA97" i="1"/>
  <c r="Z97" i="1"/>
  <c r="Y97" i="1"/>
  <c r="W97" i="1"/>
  <c r="U97" i="1"/>
  <c r="T97" i="1"/>
  <c r="S97" i="1"/>
  <c r="R97" i="1"/>
  <c r="Q97" i="1"/>
  <c r="P97" i="1"/>
  <c r="O97" i="1"/>
  <c r="N97" i="1"/>
  <c r="M97" i="1"/>
  <c r="L97" i="1"/>
  <c r="K97" i="1"/>
  <c r="J97" i="1"/>
  <c r="I97" i="1"/>
  <c r="H97" i="1"/>
  <c r="G97" i="1"/>
  <c r="BD96" i="1"/>
  <c r="BC96" i="1"/>
  <c r="BB96" i="1"/>
  <c r="BA96" i="1"/>
  <c r="AZ96" i="1"/>
  <c r="AY96" i="1"/>
  <c r="AX96" i="1"/>
  <c r="AV96" i="1"/>
  <c r="AU96" i="1"/>
  <c r="AT96" i="1"/>
  <c r="AS96" i="1"/>
  <c r="AR96" i="1"/>
  <c r="AQ96" i="1"/>
  <c r="AM96" i="1"/>
  <c r="AL96" i="1"/>
  <c r="AK96" i="1"/>
  <c r="AI96" i="1"/>
  <c r="AH96" i="1"/>
  <c r="AG96" i="1"/>
  <c r="AF96" i="1"/>
  <c r="AE96" i="1"/>
  <c r="AD96" i="1"/>
  <c r="AC96" i="1"/>
  <c r="AB96" i="1"/>
  <c r="AA96" i="1"/>
  <c r="Z96" i="1"/>
  <c r="Y96" i="1"/>
  <c r="W96" i="1"/>
  <c r="U96" i="1"/>
  <c r="T96" i="1"/>
  <c r="S96" i="1"/>
  <c r="R96" i="1"/>
  <c r="Q96" i="1"/>
  <c r="P96" i="1"/>
  <c r="O96" i="1"/>
  <c r="N96" i="1"/>
  <c r="M96" i="1"/>
  <c r="L96" i="1"/>
  <c r="K96" i="1"/>
  <c r="J96" i="1"/>
  <c r="I96" i="1"/>
  <c r="H96" i="1"/>
  <c r="G96" i="1"/>
  <c r="BD95" i="1"/>
  <c r="BC95" i="1"/>
  <c r="BB95" i="1"/>
  <c r="BA95" i="1"/>
  <c r="AZ95" i="1"/>
  <c r="AY95" i="1"/>
  <c r="AX95" i="1"/>
  <c r="AV95" i="1"/>
  <c r="AU95" i="1"/>
  <c r="AT95" i="1"/>
  <c r="AS95" i="1"/>
  <c r="AR95" i="1"/>
  <c r="AQ95" i="1"/>
  <c r="AM95" i="1"/>
  <c r="AL95" i="1"/>
  <c r="AK95" i="1"/>
  <c r="AI95" i="1"/>
  <c r="AH95" i="1"/>
  <c r="AG95" i="1"/>
  <c r="AF95" i="1"/>
  <c r="AE95" i="1"/>
  <c r="AD95" i="1"/>
  <c r="AC95" i="1"/>
  <c r="AB95" i="1"/>
  <c r="AA95" i="1"/>
  <c r="Z95" i="1"/>
  <c r="Y95" i="1"/>
  <c r="W95" i="1"/>
  <c r="U95" i="1"/>
  <c r="T95" i="1"/>
  <c r="S95" i="1"/>
  <c r="R95" i="1"/>
  <c r="Q95" i="1"/>
  <c r="P95" i="1"/>
  <c r="O95" i="1"/>
  <c r="N95" i="1"/>
  <c r="M95" i="1"/>
  <c r="L95" i="1"/>
  <c r="K95" i="1"/>
  <c r="J95" i="1"/>
  <c r="I95" i="1"/>
  <c r="H95" i="1"/>
  <c r="G95" i="1"/>
  <c r="BD94" i="1"/>
  <c r="BC94" i="1"/>
  <c r="BB94" i="1"/>
  <c r="BA94" i="1"/>
  <c r="AZ94" i="1"/>
  <c r="AY94" i="1"/>
  <c r="AX94" i="1"/>
  <c r="AV94" i="1"/>
  <c r="AU94" i="1"/>
  <c r="AT94" i="1"/>
  <c r="AS94" i="1"/>
  <c r="AR94" i="1"/>
  <c r="AQ94" i="1"/>
  <c r="AM94" i="1"/>
  <c r="AL94" i="1"/>
  <c r="AK94" i="1"/>
  <c r="AI94" i="1"/>
  <c r="AH94" i="1"/>
  <c r="AG94" i="1"/>
  <c r="AF94" i="1"/>
  <c r="AE94" i="1"/>
  <c r="AD94" i="1"/>
  <c r="AC94" i="1"/>
  <c r="AB94" i="1"/>
  <c r="AA94" i="1"/>
  <c r="Z94" i="1"/>
  <c r="Y94" i="1"/>
  <c r="W94" i="1"/>
  <c r="U94" i="1"/>
  <c r="T94" i="1"/>
  <c r="S94" i="1"/>
  <c r="R94" i="1"/>
  <c r="Q94" i="1"/>
  <c r="P94" i="1"/>
  <c r="O94" i="1"/>
  <c r="N94" i="1"/>
  <c r="M94" i="1"/>
  <c r="L94" i="1"/>
  <c r="K94" i="1"/>
  <c r="J94" i="1"/>
  <c r="I94" i="1"/>
  <c r="H94" i="1"/>
  <c r="G94" i="1"/>
  <c r="BD93" i="1"/>
  <c r="BC93" i="1"/>
  <c r="BB93" i="1"/>
  <c r="BA93" i="1"/>
  <c r="AZ93" i="1"/>
  <c r="AY93" i="1"/>
  <c r="AX93" i="1"/>
  <c r="AV93" i="1"/>
  <c r="AU93" i="1"/>
  <c r="AT93" i="1"/>
  <c r="AS93" i="1"/>
  <c r="AR93" i="1"/>
  <c r="AQ93" i="1"/>
  <c r="AM93" i="1"/>
  <c r="AL93" i="1"/>
  <c r="AK93" i="1"/>
  <c r="AI93" i="1"/>
  <c r="AH93" i="1"/>
  <c r="AG93" i="1"/>
  <c r="AF93" i="1"/>
  <c r="AE93" i="1"/>
  <c r="AD93" i="1"/>
  <c r="AC93" i="1"/>
  <c r="AB93" i="1"/>
  <c r="AA93" i="1"/>
  <c r="Z93" i="1"/>
  <c r="Y93" i="1"/>
  <c r="W93" i="1"/>
  <c r="U93" i="1"/>
  <c r="T93" i="1"/>
  <c r="S93" i="1"/>
  <c r="R93" i="1"/>
  <c r="Q93" i="1"/>
  <c r="P93" i="1"/>
  <c r="O93" i="1"/>
  <c r="N93" i="1"/>
  <c r="M93" i="1"/>
  <c r="L93" i="1"/>
  <c r="K93" i="1"/>
  <c r="J93" i="1"/>
  <c r="I93" i="1"/>
  <c r="H93" i="1"/>
  <c r="G93" i="1"/>
  <c r="BD92" i="1"/>
  <c r="BC92" i="1"/>
  <c r="BB92" i="1"/>
  <c r="BA92" i="1"/>
  <c r="AZ92" i="1"/>
  <c r="AY92" i="1"/>
  <c r="AX92" i="1"/>
  <c r="AV92" i="1"/>
  <c r="AU92" i="1"/>
  <c r="AT92" i="1"/>
  <c r="AS92" i="1"/>
  <c r="AR92" i="1"/>
  <c r="AQ92" i="1"/>
  <c r="AM92" i="1"/>
  <c r="AL92" i="1"/>
  <c r="AK92" i="1"/>
  <c r="AI92" i="1"/>
  <c r="AH92" i="1"/>
  <c r="AG92" i="1"/>
  <c r="AF92" i="1"/>
  <c r="AE92" i="1"/>
  <c r="AD92" i="1"/>
  <c r="AC92" i="1"/>
  <c r="AB92" i="1"/>
  <c r="AA92" i="1"/>
  <c r="Z92" i="1"/>
  <c r="Y92" i="1"/>
  <c r="W92" i="1"/>
  <c r="U92" i="1"/>
  <c r="T92" i="1"/>
  <c r="S92" i="1"/>
  <c r="R92" i="1"/>
  <c r="Q92" i="1"/>
  <c r="P92" i="1"/>
  <c r="O92" i="1"/>
  <c r="N92" i="1"/>
  <c r="M92" i="1"/>
  <c r="L92" i="1"/>
  <c r="K92" i="1"/>
  <c r="J92" i="1"/>
  <c r="I92" i="1"/>
  <c r="H92" i="1"/>
  <c r="G92" i="1"/>
  <c r="BD91" i="1"/>
  <c r="BC91" i="1"/>
  <c r="BB91" i="1"/>
  <c r="BA91" i="1"/>
  <c r="AZ91" i="1"/>
  <c r="AY91" i="1"/>
  <c r="AX91" i="1"/>
  <c r="AV91" i="1"/>
  <c r="AU91" i="1"/>
  <c r="AT91" i="1"/>
  <c r="AS91" i="1"/>
  <c r="AR91" i="1"/>
  <c r="AQ91" i="1"/>
  <c r="AM91" i="1"/>
  <c r="AL91" i="1"/>
  <c r="AK91" i="1"/>
  <c r="AI91" i="1"/>
  <c r="AH91" i="1"/>
  <c r="AG91" i="1"/>
  <c r="AF91" i="1"/>
  <c r="AE91" i="1"/>
  <c r="AD91" i="1"/>
  <c r="AC91" i="1"/>
  <c r="AB91" i="1"/>
  <c r="AA91" i="1"/>
  <c r="Z91" i="1"/>
  <c r="Y91" i="1"/>
  <c r="W91" i="1"/>
  <c r="U91" i="1"/>
  <c r="T91" i="1"/>
  <c r="S91" i="1"/>
  <c r="R91" i="1"/>
  <c r="Q91" i="1"/>
  <c r="P91" i="1"/>
  <c r="O91" i="1"/>
  <c r="N91" i="1"/>
  <c r="M91" i="1"/>
  <c r="L91" i="1"/>
  <c r="K91" i="1"/>
  <c r="J91" i="1"/>
  <c r="I91" i="1"/>
  <c r="H91" i="1"/>
  <c r="G91" i="1"/>
  <c r="BD90" i="1"/>
  <c r="BC90" i="1"/>
  <c r="BB90" i="1"/>
  <c r="BA90" i="1"/>
  <c r="AZ90" i="1"/>
  <c r="AY90" i="1"/>
  <c r="AX90" i="1"/>
  <c r="AV90" i="1"/>
  <c r="AU90" i="1"/>
  <c r="AT90" i="1"/>
  <c r="AS90" i="1"/>
  <c r="AR90" i="1"/>
  <c r="AQ90" i="1"/>
  <c r="AM90" i="1"/>
  <c r="AL90" i="1"/>
  <c r="AK90" i="1"/>
  <c r="AI90" i="1"/>
  <c r="AH90" i="1"/>
  <c r="AG90" i="1"/>
  <c r="AF90" i="1"/>
  <c r="AE90" i="1"/>
  <c r="AD90" i="1"/>
  <c r="AC90" i="1"/>
  <c r="AB90" i="1"/>
  <c r="AA90" i="1"/>
  <c r="Z90" i="1"/>
  <c r="Y90" i="1"/>
  <c r="W90" i="1"/>
  <c r="U90" i="1"/>
  <c r="T90" i="1"/>
  <c r="S90" i="1"/>
  <c r="R90" i="1"/>
  <c r="Q90" i="1"/>
  <c r="P90" i="1"/>
  <c r="O90" i="1"/>
  <c r="N90" i="1"/>
  <c r="M90" i="1"/>
  <c r="L90" i="1"/>
  <c r="K90" i="1"/>
  <c r="J90" i="1"/>
  <c r="I90" i="1"/>
  <c r="H90" i="1"/>
  <c r="G90" i="1"/>
  <c r="BD89" i="1"/>
  <c r="BC89" i="1"/>
  <c r="BB89" i="1"/>
  <c r="BA89" i="1"/>
  <c r="AZ89" i="1"/>
  <c r="AY89" i="1"/>
  <c r="AX89" i="1"/>
  <c r="AV89" i="1"/>
  <c r="AU89" i="1"/>
  <c r="AT89" i="1"/>
  <c r="AS89" i="1"/>
  <c r="AR89" i="1"/>
  <c r="AQ89" i="1"/>
  <c r="AM89" i="1"/>
  <c r="AL89" i="1"/>
  <c r="AK89" i="1"/>
  <c r="AI89" i="1"/>
  <c r="AH89" i="1"/>
  <c r="AG89" i="1"/>
  <c r="AF89" i="1"/>
  <c r="AE89" i="1"/>
  <c r="AD89" i="1"/>
  <c r="AC89" i="1"/>
  <c r="AB89" i="1"/>
  <c r="AA89" i="1"/>
  <c r="Z89" i="1"/>
  <c r="Y89" i="1"/>
  <c r="W89" i="1"/>
  <c r="U89" i="1"/>
  <c r="T89" i="1"/>
  <c r="S89" i="1"/>
  <c r="R89" i="1"/>
  <c r="Q89" i="1"/>
  <c r="P89" i="1"/>
  <c r="O89" i="1"/>
  <c r="N89" i="1"/>
  <c r="M89" i="1"/>
  <c r="L89" i="1"/>
  <c r="K89" i="1"/>
  <c r="J89" i="1"/>
  <c r="I89" i="1"/>
  <c r="H89" i="1"/>
  <c r="G89" i="1"/>
  <c r="BD88" i="1"/>
  <c r="BC88" i="1"/>
  <c r="BB88" i="1"/>
  <c r="BA88" i="1"/>
  <c r="AZ88" i="1"/>
  <c r="AY88" i="1"/>
  <c r="AX88" i="1"/>
  <c r="AV88" i="1"/>
  <c r="AU88" i="1"/>
  <c r="AT88" i="1"/>
  <c r="AS88" i="1"/>
  <c r="AR88" i="1"/>
  <c r="AQ88" i="1"/>
  <c r="AM88" i="1"/>
  <c r="AL88" i="1"/>
  <c r="AK88" i="1"/>
  <c r="AI88" i="1"/>
  <c r="AH88" i="1"/>
  <c r="AG88" i="1"/>
  <c r="AF88" i="1"/>
  <c r="AE88" i="1"/>
  <c r="AD88" i="1"/>
  <c r="AC88" i="1"/>
  <c r="AB88" i="1"/>
  <c r="AA88" i="1"/>
  <c r="Z88" i="1"/>
  <c r="Y88" i="1"/>
  <c r="W88" i="1"/>
  <c r="U88" i="1"/>
  <c r="T88" i="1"/>
  <c r="S88" i="1"/>
  <c r="R88" i="1"/>
  <c r="Q88" i="1"/>
  <c r="P88" i="1"/>
  <c r="O88" i="1"/>
  <c r="N88" i="1"/>
  <c r="M88" i="1"/>
  <c r="L88" i="1"/>
  <c r="K88" i="1"/>
  <c r="J88" i="1"/>
  <c r="I88" i="1"/>
  <c r="H88" i="1"/>
  <c r="G88" i="1"/>
  <c r="BD87" i="1"/>
  <c r="BC87" i="1"/>
  <c r="BB87" i="1"/>
  <c r="BA87" i="1"/>
  <c r="AZ87" i="1"/>
  <c r="AY87" i="1"/>
  <c r="AX87" i="1"/>
  <c r="AV87" i="1"/>
  <c r="AU87" i="1"/>
  <c r="AT87" i="1"/>
  <c r="AS87" i="1"/>
  <c r="AR87" i="1"/>
  <c r="AQ87" i="1"/>
  <c r="AM87" i="1"/>
  <c r="AL87" i="1"/>
  <c r="AK87" i="1"/>
  <c r="AI87" i="1"/>
  <c r="AH87" i="1"/>
  <c r="AG87" i="1"/>
  <c r="AF87" i="1"/>
  <c r="AE87" i="1"/>
  <c r="AD87" i="1"/>
  <c r="AC87" i="1"/>
  <c r="AB87" i="1"/>
  <c r="AA87" i="1"/>
  <c r="Z87" i="1"/>
  <c r="Y87" i="1"/>
  <c r="W87" i="1"/>
  <c r="U87" i="1"/>
  <c r="T87" i="1"/>
  <c r="S87" i="1"/>
  <c r="R87" i="1"/>
  <c r="Q87" i="1"/>
  <c r="P87" i="1"/>
  <c r="O87" i="1"/>
  <c r="N87" i="1"/>
  <c r="M87" i="1"/>
  <c r="L87" i="1"/>
  <c r="K87" i="1"/>
  <c r="J87" i="1"/>
  <c r="I87" i="1"/>
  <c r="H87" i="1"/>
  <c r="G87" i="1"/>
  <c r="BD86" i="1"/>
  <c r="BC86" i="1"/>
  <c r="BB86" i="1"/>
  <c r="BA86" i="1"/>
  <c r="AZ86" i="1"/>
  <c r="AY86" i="1"/>
  <c r="AX86" i="1"/>
  <c r="AV86" i="1"/>
  <c r="AU86" i="1"/>
  <c r="AT86" i="1"/>
  <c r="AS86" i="1"/>
  <c r="AR86" i="1"/>
  <c r="AQ86" i="1"/>
  <c r="AM86" i="1"/>
  <c r="AL86" i="1"/>
  <c r="AK86" i="1"/>
  <c r="AI86" i="1"/>
  <c r="AH86" i="1"/>
  <c r="AG86" i="1"/>
  <c r="AF86" i="1"/>
  <c r="AE86" i="1"/>
  <c r="AD86" i="1"/>
  <c r="AC86" i="1"/>
  <c r="AB86" i="1"/>
  <c r="AA86" i="1"/>
  <c r="Z86" i="1"/>
  <c r="Y86" i="1"/>
  <c r="W86" i="1"/>
  <c r="U86" i="1"/>
  <c r="T86" i="1"/>
  <c r="S86" i="1"/>
  <c r="R86" i="1"/>
  <c r="Q86" i="1"/>
  <c r="P86" i="1"/>
  <c r="O86" i="1"/>
  <c r="N86" i="1"/>
  <c r="M86" i="1"/>
  <c r="L86" i="1"/>
  <c r="K86" i="1"/>
  <c r="J86" i="1"/>
  <c r="I86" i="1"/>
  <c r="H86" i="1"/>
  <c r="G86" i="1"/>
  <c r="BD85" i="1"/>
  <c r="BC85" i="1"/>
  <c r="BB85" i="1"/>
  <c r="BA85" i="1"/>
  <c r="AZ85" i="1"/>
  <c r="AY85" i="1"/>
  <c r="AX85" i="1"/>
  <c r="AV85" i="1"/>
  <c r="AU85" i="1"/>
  <c r="AT85" i="1"/>
  <c r="AS85" i="1"/>
  <c r="AR85" i="1"/>
  <c r="AQ85" i="1"/>
  <c r="AM85" i="1"/>
  <c r="AL85" i="1"/>
  <c r="AK85" i="1"/>
  <c r="AI85" i="1"/>
  <c r="AH85" i="1"/>
  <c r="AG85" i="1"/>
  <c r="AF85" i="1"/>
  <c r="AE85" i="1"/>
  <c r="AD85" i="1"/>
  <c r="AC85" i="1"/>
  <c r="AB85" i="1"/>
  <c r="AA85" i="1"/>
  <c r="Z85" i="1"/>
  <c r="Y85" i="1"/>
  <c r="W85" i="1"/>
  <c r="U85" i="1"/>
  <c r="T85" i="1"/>
  <c r="S85" i="1"/>
  <c r="R85" i="1"/>
  <c r="Q85" i="1"/>
  <c r="P85" i="1"/>
  <c r="O85" i="1"/>
  <c r="N85" i="1"/>
  <c r="M85" i="1"/>
  <c r="L85" i="1"/>
  <c r="K85" i="1"/>
  <c r="J85" i="1"/>
  <c r="I85" i="1"/>
  <c r="H85" i="1"/>
  <c r="G85" i="1"/>
  <c r="BD84" i="1"/>
  <c r="BC84" i="1"/>
  <c r="BB84" i="1"/>
  <c r="BA84" i="1"/>
  <c r="AZ84" i="1"/>
  <c r="AY84" i="1"/>
  <c r="AX84" i="1"/>
  <c r="AV84" i="1"/>
  <c r="AU84" i="1"/>
  <c r="AT84" i="1"/>
  <c r="AS84" i="1"/>
  <c r="AR84" i="1"/>
  <c r="AQ84" i="1"/>
  <c r="AM84" i="1"/>
  <c r="AL84" i="1"/>
  <c r="AK84" i="1"/>
  <c r="AI84" i="1"/>
  <c r="AH84" i="1"/>
  <c r="AG84" i="1"/>
  <c r="AF84" i="1"/>
  <c r="AE84" i="1"/>
  <c r="AD84" i="1"/>
  <c r="AC84" i="1"/>
  <c r="AB84" i="1"/>
  <c r="AA84" i="1"/>
  <c r="Z84" i="1"/>
  <c r="Y84" i="1"/>
  <c r="W84" i="1"/>
  <c r="U84" i="1"/>
  <c r="T84" i="1"/>
  <c r="S84" i="1"/>
  <c r="R84" i="1"/>
  <c r="Q84" i="1"/>
  <c r="P84" i="1"/>
  <c r="O84" i="1"/>
  <c r="N84" i="1"/>
  <c r="M84" i="1"/>
  <c r="L84" i="1"/>
  <c r="K84" i="1"/>
  <c r="J84" i="1"/>
  <c r="I84" i="1"/>
  <c r="H84" i="1"/>
  <c r="G84" i="1"/>
  <c r="BD83" i="1"/>
  <c r="BC83" i="1"/>
  <c r="BB83" i="1"/>
  <c r="BA83" i="1"/>
  <c r="AZ83" i="1"/>
  <c r="AY83" i="1"/>
  <c r="AX83" i="1"/>
  <c r="AV83" i="1"/>
  <c r="AU83" i="1"/>
  <c r="AT83" i="1"/>
  <c r="AS83" i="1"/>
  <c r="AR83" i="1"/>
  <c r="AQ83" i="1"/>
  <c r="AM83" i="1"/>
  <c r="AL83" i="1"/>
  <c r="AK83" i="1"/>
  <c r="AI83" i="1"/>
  <c r="AH83" i="1"/>
  <c r="AG83" i="1"/>
  <c r="AF83" i="1"/>
  <c r="AE83" i="1"/>
  <c r="AD83" i="1"/>
  <c r="AC83" i="1"/>
  <c r="AB83" i="1"/>
  <c r="AA83" i="1"/>
  <c r="Z83" i="1"/>
  <c r="Y83" i="1"/>
  <c r="W83" i="1"/>
  <c r="U83" i="1"/>
  <c r="T83" i="1"/>
  <c r="S83" i="1"/>
  <c r="R83" i="1"/>
  <c r="Q83" i="1"/>
  <c r="P83" i="1"/>
  <c r="O83" i="1"/>
  <c r="N83" i="1"/>
  <c r="M83" i="1"/>
  <c r="L83" i="1"/>
  <c r="K83" i="1"/>
  <c r="J83" i="1"/>
  <c r="I83" i="1"/>
  <c r="H83" i="1"/>
  <c r="G83" i="1"/>
  <c r="BD82" i="1"/>
  <c r="BC82" i="1"/>
  <c r="BB82" i="1"/>
  <c r="BA82" i="1"/>
  <c r="AZ82" i="1"/>
  <c r="AY82" i="1"/>
  <c r="AX82" i="1"/>
  <c r="AV82" i="1"/>
  <c r="AU82" i="1"/>
  <c r="AT82" i="1"/>
  <c r="AS82" i="1"/>
  <c r="AR82" i="1"/>
  <c r="AQ82" i="1"/>
  <c r="AM82" i="1"/>
  <c r="AL82" i="1"/>
  <c r="AK82" i="1"/>
  <c r="AI82" i="1"/>
  <c r="AH82" i="1"/>
  <c r="AG82" i="1"/>
  <c r="AF82" i="1"/>
  <c r="AE82" i="1"/>
  <c r="AD82" i="1"/>
  <c r="AC82" i="1"/>
  <c r="AB82" i="1"/>
  <c r="AA82" i="1"/>
  <c r="Z82" i="1"/>
  <c r="Y82" i="1"/>
  <c r="W82" i="1"/>
  <c r="U82" i="1"/>
  <c r="T82" i="1"/>
  <c r="S82" i="1"/>
  <c r="R82" i="1"/>
  <c r="Q82" i="1"/>
  <c r="P82" i="1"/>
  <c r="O82" i="1"/>
  <c r="N82" i="1"/>
  <c r="M82" i="1"/>
  <c r="L82" i="1"/>
  <c r="K82" i="1"/>
  <c r="J82" i="1"/>
  <c r="I82" i="1"/>
  <c r="H82" i="1"/>
  <c r="G82" i="1"/>
  <c r="BD81" i="1"/>
  <c r="BC81" i="1"/>
  <c r="BB81" i="1"/>
  <c r="BA81" i="1"/>
  <c r="AZ81" i="1"/>
  <c r="AY81" i="1"/>
  <c r="AX81" i="1"/>
  <c r="AX64" i="1"/>
  <c r="AV81" i="1"/>
  <c r="AU81" i="1"/>
  <c r="AT81" i="1"/>
  <c r="AS81" i="1"/>
  <c r="AR81" i="1"/>
  <c r="AR64" i="1"/>
  <c r="AQ81" i="1"/>
  <c r="AQ64" i="1"/>
  <c r="AM81" i="1"/>
  <c r="AM64" i="1"/>
  <c r="AL81" i="1"/>
  <c r="AL64" i="1"/>
  <c r="AK81" i="1"/>
  <c r="AK64" i="1"/>
  <c r="AI81" i="1"/>
  <c r="AI64" i="1"/>
  <c r="AH81" i="1"/>
  <c r="AH64" i="1"/>
  <c r="AG81" i="1"/>
  <c r="AG64" i="1"/>
  <c r="AF81" i="1"/>
  <c r="AE81" i="1"/>
  <c r="AD81" i="1"/>
  <c r="AC81" i="1"/>
  <c r="AC64" i="1"/>
  <c r="AB81" i="1"/>
  <c r="AB64" i="1"/>
  <c r="AA81" i="1"/>
  <c r="AA64" i="1"/>
  <c r="Z81" i="1"/>
  <c r="Z64" i="1"/>
  <c r="Y81" i="1"/>
  <c r="Y64" i="1"/>
  <c r="W81" i="1"/>
  <c r="W64" i="1"/>
  <c r="U81" i="1"/>
  <c r="T81" i="1"/>
  <c r="S81" i="1"/>
  <c r="R81" i="1"/>
  <c r="Q81" i="1"/>
  <c r="P81" i="1"/>
  <c r="O81" i="1"/>
  <c r="N81" i="1"/>
  <c r="M81" i="1"/>
  <c r="L81" i="1"/>
  <c r="K81" i="1"/>
  <c r="J81" i="1"/>
  <c r="I81" i="1"/>
  <c r="H81" i="1"/>
  <c r="G81" i="1"/>
  <c r="BD80" i="1"/>
  <c r="BC80" i="1"/>
  <c r="BB80" i="1"/>
  <c r="BA80" i="1"/>
  <c r="AZ80" i="1"/>
  <c r="AY80" i="1"/>
  <c r="AX80" i="1"/>
  <c r="AV80" i="1"/>
  <c r="AU80" i="1"/>
  <c r="AT80" i="1"/>
  <c r="AS80" i="1"/>
  <c r="AR80" i="1"/>
  <c r="AQ80" i="1"/>
  <c r="AM80" i="1"/>
  <c r="AL80" i="1"/>
  <c r="AK80" i="1"/>
  <c r="AI80" i="1"/>
  <c r="AH80" i="1"/>
  <c r="AG80" i="1"/>
  <c r="AF80" i="1"/>
  <c r="AE80" i="1"/>
  <c r="AD80" i="1"/>
  <c r="AC80" i="1"/>
  <c r="AB80" i="1"/>
  <c r="AA80" i="1"/>
  <c r="Z80" i="1"/>
  <c r="Y80" i="1"/>
  <c r="W80" i="1"/>
  <c r="U80" i="1"/>
  <c r="T80" i="1"/>
  <c r="S80" i="1"/>
  <c r="R80" i="1"/>
  <c r="Q80" i="1"/>
  <c r="P80" i="1"/>
  <c r="O80" i="1"/>
  <c r="N80" i="1"/>
  <c r="M80" i="1"/>
  <c r="L80" i="1"/>
  <c r="K80" i="1"/>
  <c r="J80" i="1"/>
  <c r="I80" i="1"/>
  <c r="H80" i="1"/>
  <c r="G80" i="1"/>
  <c r="BD79" i="1"/>
  <c r="BC79" i="1"/>
  <c r="BB79" i="1"/>
  <c r="BA79" i="1"/>
  <c r="AZ79" i="1"/>
  <c r="AY79" i="1"/>
  <c r="AX79" i="1"/>
  <c r="AV79" i="1"/>
  <c r="AU79" i="1"/>
  <c r="AT79" i="1"/>
  <c r="AS79" i="1"/>
  <c r="AR79" i="1"/>
  <c r="AQ79" i="1"/>
  <c r="AM79" i="1"/>
  <c r="AL79" i="1"/>
  <c r="AK79" i="1"/>
  <c r="AI79" i="1"/>
  <c r="AH79" i="1"/>
  <c r="AG79" i="1"/>
  <c r="AF79" i="1"/>
  <c r="AE79" i="1"/>
  <c r="AD79" i="1"/>
  <c r="AC79" i="1"/>
  <c r="AB79" i="1"/>
  <c r="AA79" i="1"/>
  <c r="Z79" i="1"/>
  <c r="Y79" i="1"/>
  <c r="W79" i="1"/>
  <c r="U79" i="1"/>
  <c r="T79" i="1"/>
  <c r="S79" i="1"/>
  <c r="R79" i="1"/>
  <c r="Q79" i="1"/>
  <c r="P79" i="1"/>
  <c r="O79" i="1"/>
  <c r="N79" i="1"/>
  <c r="M79" i="1"/>
  <c r="L79" i="1"/>
  <c r="K79" i="1"/>
  <c r="J79" i="1"/>
  <c r="I79" i="1"/>
  <c r="H79" i="1"/>
  <c r="G79" i="1"/>
  <c r="BD78" i="1"/>
  <c r="BC78" i="1"/>
  <c r="BB78" i="1"/>
  <c r="BA78" i="1"/>
  <c r="AZ78" i="1"/>
  <c r="AY78" i="1"/>
  <c r="AX78" i="1"/>
  <c r="AV78" i="1"/>
  <c r="AU78" i="1"/>
  <c r="AT78" i="1"/>
  <c r="AS78" i="1"/>
  <c r="AR78" i="1"/>
  <c r="AQ78" i="1"/>
  <c r="AM78" i="1"/>
  <c r="AL78" i="1"/>
  <c r="AK78" i="1"/>
  <c r="AI78" i="1"/>
  <c r="AH78" i="1"/>
  <c r="AG78" i="1"/>
  <c r="AF78" i="1"/>
  <c r="AE78" i="1"/>
  <c r="AD78" i="1"/>
  <c r="AC78" i="1"/>
  <c r="AB78" i="1"/>
  <c r="AA78" i="1"/>
  <c r="Z78" i="1"/>
  <c r="Y78" i="1"/>
  <c r="W78" i="1"/>
  <c r="U78" i="1"/>
  <c r="T78" i="1"/>
  <c r="S78" i="1"/>
  <c r="R78" i="1"/>
  <c r="Q78" i="1"/>
  <c r="P78" i="1"/>
  <c r="O78" i="1"/>
  <c r="N78" i="1"/>
  <c r="M78" i="1"/>
  <c r="L78" i="1"/>
  <c r="K78" i="1"/>
  <c r="J78" i="1"/>
  <c r="I78" i="1"/>
  <c r="H78" i="1"/>
  <c r="G78" i="1"/>
  <c r="BD77" i="1"/>
  <c r="BC77" i="1"/>
  <c r="BB77" i="1"/>
  <c r="BA77" i="1"/>
  <c r="AZ77" i="1"/>
  <c r="AY77" i="1"/>
  <c r="AX77" i="1"/>
  <c r="AV77" i="1"/>
  <c r="AU77" i="1"/>
  <c r="AT77" i="1"/>
  <c r="AS77" i="1"/>
  <c r="AR77" i="1"/>
  <c r="AQ77" i="1"/>
  <c r="AM77" i="1"/>
  <c r="AL77" i="1"/>
  <c r="AK77" i="1"/>
  <c r="AI77" i="1"/>
  <c r="AH77" i="1"/>
  <c r="AG77" i="1"/>
  <c r="AF77" i="1"/>
  <c r="AE77" i="1"/>
  <c r="AD77" i="1"/>
  <c r="AC77" i="1"/>
  <c r="AB77" i="1"/>
  <c r="AA77" i="1"/>
  <c r="Z77" i="1"/>
  <c r="Y77" i="1"/>
  <c r="W77" i="1"/>
  <c r="U77" i="1"/>
  <c r="T77" i="1"/>
  <c r="S77" i="1"/>
  <c r="R77" i="1"/>
  <c r="Q77" i="1"/>
  <c r="P77" i="1"/>
  <c r="O77" i="1"/>
  <c r="N77" i="1"/>
  <c r="M77" i="1"/>
  <c r="L77" i="1"/>
  <c r="K77" i="1"/>
  <c r="J77" i="1"/>
  <c r="I77" i="1"/>
  <c r="H77" i="1"/>
  <c r="G77" i="1"/>
  <c r="BD76" i="1"/>
  <c r="BC76" i="1"/>
  <c r="BB76" i="1"/>
  <c r="BA76" i="1"/>
  <c r="AZ76" i="1"/>
  <c r="AY76" i="1"/>
  <c r="AX76" i="1"/>
  <c r="AV76" i="1"/>
  <c r="AU76" i="1"/>
  <c r="AT76" i="1"/>
  <c r="AS76" i="1"/>
  <c r="AR76" i="1"/>
  <c r="AQ76" i="1"/>
  <c r="AM76" i="1"/>
  <c r="AL76" i="1"/>
  <c r="AK76" i="1"/>
  <c r="AI76" i="1"/>
  <c r="AH76" i="1"/>
  <c r="AG76" i="1"/>
  <c r="AF76" i="1"/>
  <c r="AE76" i="1"/>
  <c r="AD76" i="1"/>
  <c r="AC76" i="1"/>
  <c r="AB76" i="1"/>
  <c r="AA76" i="1"/>
  <c r="Z76" i="1"/>
  <c r="Y76" i="1"/>
  <c r="W76" i="1"/>
  <c r="U76" i="1"/>
  <c r="T76" i="1"/>
  <c r="S76" i="1"/>
  <c r="R76" i="1"/>
  <c r="Q76" i="1"/>
  <c r="P76" i="1"/>
  <c r="O76" i="1"/>
  <c r="N76" i="1"/>
  <c r="M76" i="1"/>
  <c r="L76" i="1"/>
  <c r="K76" i="1"/>
  <c r="J76" i="1"/>
  <c r="I76" i="1"/>
  <c r="H76" i="1"/>
  <c r="G76" i="1"/>
  <c r="BD75" i="1"/>
  <c r="BC75" i="1"/>
  <c r="BB75" i="1"/>
  <c r="BA75" i="1"/>
  <c r="AZ75" i="1"/>
  <c r="AY75" i="1"/>
  <c r="AX75" i="1"/>
  <c r="AV75" i="1"/>
  <c r="AU75" i="1"/>
  <c r="AT75" i="1"/>
  <c r="AS75" i="1"/>
  <c r="AR75" i="1"/>
  <c r="AQ75" i="1"/>
  <c r="AM75" i="1"/>
  <c r="AL75" i="1"/>
  <c r="AK75" i="1"/>
  <c r="AI75" i="1"/>
  <c r="AH75" i="1"/>
  <c r="AG75" i="1"/>
  <c r="AF75" i="1"/>
  <c r="AE75" i="1"/>
  <c r="AD75" i="1"/>
  <c r="AC75" i="1"/>
  <c r="AB75" i="1"/>
  <c r="AA75" i="1"/>
  <c r="Z75" i="1"/>
  <c r="Y75" i="1"/>
  <c r="W75" i="1"/>
  <c r="U75" i="1"/>
  <c r="T75" i="1"/>
  <c r="S75" i="1"/>
  <c r="R75" i="1"/>
  <c r="Q75" i="1"/>
  <c r="P75" i="1"/>
  <c r="O75" i="1"/>
  <c r="N75" i="1"/>
  <c r="M75" i="1"/>
  <c r="L75" i="1"/>
  <c r="K75" i="1"/>
  <c r="J75" i="1"/>
  <c r="I75" i="1"/>
  <c r="H75" i="1"/>
  <c r="G75" i="1"/>
  <c r="BD74" i="1"/>
  <c r="BC74" i="1"/>
  <c r="BB74" i="1"/>
  <c r="BA74" i="1"/>
  <c r="AZ74" i="1"/>
  <c r="AY74" i="1"/>
  <c r="AX74" i="1"/>
  <c r="AV74" i="1"/>
  <c r="AU74" i="1"/>
  <c r="AT74" i="1"/>
  <c r="AS74" i="1"/>
  <c r="AR74" i="1"/>
  <c r="AQ74" i="1"/>
  <c r="AM74" i="1"/>
  <c r="AL74" i="1"/>
  <c r="AK74" i="1"/>
  <c r="AI74" i="1"/>
  <c r="AH74" i="1"/>
  <c r="AG74" i="1"/>
  <c r="AF74" i="1"/>
  <c r="AE74" i="1"/>
  <c r="AD74" i="1"/>
  <c r="AC74" i="1"/>
  <c r="AB74" i="1"/>
  <c r="AA74" i="1"/>
  <c r="Z74" i="1"/>
  <c r="Y74" i="1"/>
  <c r="W74" i="1"/>
  <c r="U74" i="1"/>
  <c r="T74" i="1"/>
  <c r="S74" i="1"/>
  <c r="R74" i="1"/>
  <c r="Q74" i="1"/>
  <c r="P74" i="1"/>
  <c r="O74" i="1"/>
  <c r="N74" i="1"/>
  <c r="M74" i="1"/>
  <c r="L74" i="1"/>
  <c r="K74" i="1"/>
  <c r="J74" i="1"/>
  <c r="I74" i="1"/>
  <c r="H74" i="1"/>
  <c r="G74" i="1"/>
  <c r="BD73" i="1"/>
  <c r="BC73" i="1"/>
  <c r="BB73" i="1"/>
  <c r="BA73" i="1"/>
  <c r="AZ73" i="1"/>
  <c r="AY73" i="1"/>
  <c r="AX73" i="1"/>
  <c r="AV73" i="1"/>
  <c r="AU73" i="1"/>
  <c r="AT73" i="1"/>
  <c r="AS73" i="1"/>
  <c r="AR73" i="1"/>
  <c r="AQ73" i="1"/>
  <c r="AM73" i="1"/>
  <c r="AL73" i="1"/>
  <c r="AK73" i="1"/>
  <c r="AI73" i="1"/>
  <c r="AH73" i="1"/>
  <c r="AG73" i="1"/>
  <c r="AF73" i="1"/>
  <c r="AE73" i="1"/>
  <c r="AD73" i="1"/>
  <c r="AC73" i="1"/>
  <c r="AB73" i="1"/>
  <c r="AA73" i="1"/>
  <c r="Z73" i="1"/>
  <c r="Y73" i="1"/>
  <c r="W73" i="1"/>
  <c r="U73" i="1"/>
  <c r="T73" i="1"/>
  <c r="S73" i="1"/>
  <c r="R73" i="1"/>
  <c r="Q73" i="1"/>
  <c r="P73" i="1"/>
  <c r="O73" i="1"/>
  <c r="N73" i="1"/>
  <c r="M73" i="1"/>
  <c r="L73" i="1"/>
  <c r="K73" i="1"/>
  <c r="J73" i="1"/>
  <c r="I73" i="1"/>
  <c r="H73" i="1"/>
  <c r="G73" i="1"/>
  <c r="BD72" i="1"/>
  <c r="BC72" i="1"/>
  <c r="BB72" i="1"/>
  <c r="BA72" i="1"/>
  <c r="AZ72" i="1"/>
  <c r="AY72" i="1"/>
  <c r="AX72" i="1"/>
  <c r="AV72" i="1"/>
  <c r="AU72" i="1"/>
  <c r="AT72" i="1"/>
  <c r="AS72" i="1"/>
  <c r="AR72" i="1"/>
  <c r="AQ72" i="1"/>
  <c r="AM72" i="1"/>
  <c r="AL72" i="1"/>
  <c r="AK72" i="1"/>
  <c r="AI72" i="1"/>
  <c r="AH72" i="1"/>
  <c r="AG72" i="1"/>
  <c r="AF72" i="1"/>
  <c r="AE72" i="1"/>
  <c r="AD72" i="1"/>
  <c r="AC72" i="1"/>
  <c r="AB72" i="1"/>
  <c r="AA72" i="1"/>
  <c r="Z72" i="1"/>
  <c r="Y72" i="1"/>
  <c r="W72" i="1"/>
  <c r="U72" i="1"/>
  <c r="T72" i="1"/>
  <c r="S72" i="1"/>
  <c r="R72" i="1"/>
  <c r="Q72" i="1"/>
  <c r="P72" i="1"/>
  <c r="O72" i="1"/>
  <c r="N72" i="1"/>
  <c r="M72" i="1"/>
  <c r="L72" i="1"/>
  <c r="K72" i="1"/>
  <c r="J72" i="1"/>
  <c r="I72" i="1"/>
  <c r="H72" i="1"/>
  <c r="G72" i="1"/>
  <c r="BD71" i="1"/>
  <c r="BC71" i="1"/>
  <c r="BB71" i="1"/>
  <c r="BA71" i="1"/>
  <c r="AZ71" i="1"/>
  <c r="AY71" i="1"/>
  <c r="AX71" i="1"/>
  <c r="AV71" i="1"/>
  <c r="AU71" i="1"/>
  <c r="AT71" i="1"/>
  <c r="AS71" i="1"/>
  <c r="AR71" i="1"/>
  <c r="AQ71" i="1"/>
  <c r="AM71" i="1"/>
  <c r="AL71" i="1"/>
  <c r="AK71" i="1"/>
  <c r="AI71" i="1"/>
  <c r="AH71" i="1"/>
  <c r="AG71" i="1"/>
  <c r="AF71" i="1"/>
  <c r="AE71" i="1"/>
  <c r="AD71" i="1"/>
  <c r="AC71" i="1"/>
  <c r="AB71" i="1"/>
  <c r="AA71" i="1"/>
  <c r="Z71" i="1"/>
  <c r="Y71" i="1"/>
  <c r="W71" i="1"/>
  <c r="U71" i="1"/>
  <c r="T71" i="1"/>
  <c r="S71" i="1"/>
  <c r="R71" i="1"/>
  <c r="Q71" i="1"/>
  <c r="P71" i="1"/>
  <c r="O71" i="1"/>
  <c r="N71" i="1"/>
  <c r="M71" i="1"/>
  <c r="L71" i="1"/>
  <c r="K71" i="1"/>
  <c r="J71" i="1"/>
  <c r="I71" i="1"/>
  <c r="H71" i="1"/>
  <c r="G71" i="1"/>
  <c r="BD70" i="1"/>
  <c r="BC70" i="1"/>
  <c r="BB70" i="1"/>
  <c r="BA70" i="1"/>
  <c r="AZ70" i="1"/>
  <c r="AY70" i="1"/>
  <c r="AX70" i="1"/>
  <c r="AV70" i="1"/>
  <c r="AU70" i="1"/>
  <c r="AT70" i="1"/>
  <c r="AS70" i="1"/>
  <c r="AR70" i="1"/>
  <c r="AQ70" i="1"/>
  <c r="AM70" i="1"/>
  <c r="AL70" i="1"/>
  <c r="AK70" i="1"/>
  <c r="AI70" i="1"/>
  <c r="AH70" i="1"/>
  <c r="AG70" i="1"/>
  <c r="AF70" i="1"/>
  <c r="AE70" i="1"/>
  <c r="AD70" i="1"/>
  <c r="AC70" i="1"/>
  <c r="AB70" i="1"/>
  <c r="AA70" i="1"/>
  <c r="Z70" i="1"/>
  <c r="Y70" i="1"/>
  <c r="W70" i="1"/>
  <c r="U70" i="1"/>
  <c r="T70" i="1"/>
  <c r="S70" i="1"/>
  <c r="R70" i="1"/>
  <c r="Q70" i="1"/>
  <c r="P70" i="1"/>
  <c r="O70" i="1"/>
  <c r="N70" i="1"/>
  <c r="M70" i="1"/>
  <c r="L70" i="1"/>
  <c r="K70" i="1"/>
  <c r="J70" i="1"/>
  <c r="I70" i="1"/>
  <c r="H70" i="1"/>
  <c r="G70" i="1"/>
  <c r="BD69" i="1"/>
  <c r="BC69" i="1"/>
  <c r="BB69" i="1"/>
  <c r="BA69" i="1"/>
  <c r="AZ69" i="1"/>
  <c r="AY69" i="1"/>
  <c r="AX69" i="1"/>
  <c r="AV69" i="1"/>
  <c r="AU69" i="1"/>
  <c r="AT69" i="1"/>
  <c r="AS69" i="1"/>
  <c r="AR69" i="1"/>
  <c r="AQ69" i="1"/>
  <c r="AM69" i="1"/>
  <c r="AL69" i="1"/>
  <c r="AK69" i="1"/>
  <c r="AI69" i="1"/>
  <c r="AH69" i="1"/>
  <c r="AG69" i="1"/>
  <c r="AF69" i="1"/>
  <c r="AE69" i="1"/>
  <c r="AD69" i="1"/>
  <c r="AC69" i="1"/>
  <c r="AB69" i="1"/>
  <c r="AA69" i="1"/>
  <c r="Z69" i="1"/>
  <c r="Y69" i="1"/>
  <c r="W69" i="1"/>
  <c r="U69" i="1"/>
  <c r="T69" i="1"/>
  <c r="S69" i="1"/>
  <c r="R69" i="1"/>
  <c r="Q69" i="1"/>
  <c r="P69" i="1"/>
  <c r="O69" i="1"/>
  <c r="N69" i="1"/>
  <c r="M69" i="1"/>
  <c r="L69" i="1"/>
  <c r="K69" i="1"/>
  <c r="J69" i="1"/>
  <c r="I69" i="1"/>
  <c r="H69" i="1"/>
  <c r="G69" i="1"/>
  <c r="BD68" i="1"/>
  <c r="BC68" i="1"/>
  <c r="BB68" i="1"/>
  <c r="BA68" i="1"/>
  <c r="AZ68" i="1"/>
  <c r="AY68" i="1"/>
  <c r="AX68" i="1"/>
  <c r="AV68" i="1"/>
  <c r="AU68" i="1"/>
  <c r="AT68" i="1"/>
  <c r="AS68" i="1"/>
  <c r="AR68" i="1"/>
  <c r="AQ68" i="1"/>
  <c r="AM68" i="1"/>
  <c r="AL68" i="1"/>
  <c r="AK68" i="1"/>
  <c r="AI68" i="1"/>
  <c r="AH68" i="1"/>
  <c r="AG68" i="1"/>
  <c r="AF68" i="1"/>
  <c r="AE68" i="1"/>
  <c r="AD68" i="1"/>
  <c r="AC68" i="1"/>
  <c r="AB68" i="1"/>
  <c r="AA68" i="1"/>
  <c r="Z68" i="1"/>
  <c r="Y68" i="1"/>
  <c r="W68" i="1"/>
  <c r="U68" i="1"/>
  <c r="T68" i="1"/>
  <c r="S68" i="1"/>
  <c r="R68" i="1"/>
  <c r="Q68" i="1"/>
  <c r="P68" i="1"/>
  <c r="O68" i="1"/>
  <c r="N68" i="1"/>
  <c r="M68" i="1"/>
  <c r="L68" i="1"/>
  <c r="K68" i="1"/>
  <c r="J68" i="1"/>
  <c r="I68" i="1"/>
  <c r="H68" i="1"/>
  <c r="G68" i="1"/>
  <c r="BD67" i="1"/>
  <c r="BC67" i="1"/>
  <c r="BB67" i="1"/>
  <c r="BA67" i="1"/>
  <c r="AZ67" i="1"/>
  <c r="AY67" i="1"/>
  <c r="AX67" i="1"/>
  <c r="AV67" i="1"/>
  <c r="AU67" i="1"/>
  <c r="AT67" i="1"/>
  <c r="AS67" i="1"/>
  <c r="AR67" i="1"/>
  <c r="AQ67" i="1"/>
  <c r="AM67" i="1"/>
  <c r="AL67" i="1"/>
  <c r="AK67" i="1"/>
  <c r="AI67" i="1"/>
  <c r="AH67" i="1"/>
  <c r="AG67" i="1"/>
  <c r="AF67" i="1"/>
  <c r="AE67" i="1"/>
  <c r="AD67" i="1"/>
  <c r="AC67" i="1"/>
  <c r="AB67" i="1"/>
  <c r="AA67" i="1"/>
  <c r="Z67" i="1"/>
  <c r="Y67" i="1"/>
  <c r="W67" i="1"/>
  <c r="U67" i="1"/>
  <c r="T67" i="1"/>
  <c r="S67" i="1"/>
  <c r="R67" i="1"/>
  <c r="Q67" i="1"/>
  <c r="P67" i="1"/>
  <c r="O67" i="1"/>
  <c r="N67" i="1"/>
  <c r="M67" i="1"/>
  <c r="L67" i="1"/>
  <c r="K67" i="1"/>
  <c r="J67" i="1"/>
  <c r="I67" i="1"/>
  <c r="H67" i="1"/>
  <c r="G67" i="1"/>
  <c r="BD66" i="1"/>
  <c r="BC66" i="1"/>
  <c r="BB66" i="1"/>
  <c r="BA66" i="1"/>
  <c r="AZ66" i="1"/>
  <c r="AY66" i="1"/>
  <c r="AX66" i="1"/>
  <c r="AV66" i="1"/>
  <c r="AU66" i="1"/>
  <c r="AT66" i="1"/>
  <c r="AS66" i="1"/>
  <c r="AR66" i="1"/>
  <c r="AQ66" i="1"/>
  <c r="AM66" i="1"/>
  <c r="AL66" i="1"/>
  <c r="AK66" i="1"/>
  <c r="AI66" i="1"/>
  <c r="AH66" i="1"/>
  <c r="AG66" i="1"/>
  <c r="AF66" i="1"/>
  <c r="AE66" i="1"/>
  <c r="AD66" i="1"/>
  <c r="AC66" i="1"/>
  <c r="AB66" i="1"/>
  <c r="AA66" i="1"/>
  <c r="Z66" i="1"/>
  <c r="Y66" i="1"/>
  <c r="W66" i="1"/>
  <c r="U66" i="1"/>
  <c r="T66" i="1"/>
  <c r="S66" i="1"/>
  <c r="R66" i="1"/>
  <c r="Q66" i="1"/>
  <c r="P66" i="1"/>
  <c r="O66" i="1"/>
  <c r="N66" i="1"/>
  <c r="M66" i="1"/>
  <c r="L66" i="1"/>
  <c r="K66" i="1"/>
  <c r="J66" i="1"/>
  <c r="I66" i="1"/>
  <c r="H66" i="1"/>
  <c r="G66" i="1"/>
  <c r="BD65" i="1"/>
  <c r="BC65" i="1"/>
  <c r="BB65" i="1"/>
  <c r="BA65" i="1"/>
  <c r="AZ65" i="1"/>
  <c r="AY65" i="1"/>
  <c r="AX65" i="1"/>
  <c r="AV65" i="1"/>
  <c r="AU65" i="1"/>
  <c r="AT65" i="1"/>
  <c r="AS65" i="1"/>
  <c r="AR65" i="1"/>
  <c r="AQ65" i="1"/>
  <c r="AM65" i="1"/>
  <c r="AL65" i="1"/>
  <c r="AK65" i="1"/>
  <c r="AI65" i="1"/>
  <c r="AH65" i="1"/>
  <c r="AG65" i="1"/>
  <c r="AF65" i="1"/>
  <c r="AE65" i="1"/>
  <c r="AD65" i="1"/>
  <c r="AC65" i="1"/>
  <c r="AB65" i="1"/>
  <c r="AA65" i="1"/>
  <c r="Z65" i="1"/>
  <c r="Y65" i="1"/>
  <c r="W65" i="1"/>
  <c r="U65" i="1"/>
  <c r="T65" i="1"/>
  <c r="S65" i="1"/>
  <c r="R65" i="1"/>
  <c r="Q65" i="1"/>
  <c r="P65" i="1"/>
  <c r="O65" i="1"/>
  <c r="N65" i="1"/>
  <c r="M65" i="1"/>
  <c r="L65" i="1"/>
  <c r="K65" i="1"/>
  <c r="J65" i="1"/>
  <c r="I65" i="1"/>
  <c r="H65" i="1"/>
  <c r="G65" i="1"/>
  <c r="BD64" i="1"/>
  <c r="BC64" i="1"/>
  <c r="BB64" i="1"/>
  <c r="BA64" i="1"/>
  <c r="AZ64" i="1"/>
  <c r="AY64" i="1"/>
  <c r="AV64" i="1"/>
  <c r="AU64" i="1"/>
  <c r="AT64" i="1"/>
  <c r="AS64" i="1"/>
  <c r="AF64" i="1"/>
  <c r="AE64" i="1"/>
  <c r="AD64" i="1"/>
  <c r="U64" i="1"/>
  <c r="T64" i="1"/>
  <c r="S64" i="1"/>
  <c r="R64" i="1"/>
  <c r="Q64" i="1"/>
  <c r="P64" i="1"/>
  <c r="O64" i="1"/>
  <c r="N64" i="1"/>
  <c r="M64" i="1"/>
  <c r="L64" i="1"/>
  <c r="K64" i="1"/>
  <c r="J64" i="1"/>
  <c r="I64" i="1"/>
  <c r="H64" i="1"/>
  <c r="G64" i="1"/>
  <c r="BE110" i="1"/>
  <c r="E79" i="9" s="1"/>
  <c r="AW110" i="1"/>
  <c r="BE109" i="1"/>
  <c r="AW109" i="1"/>
  <c r="AJ109" i="1"/>
  <c r="AW108" i="1"/>
  <c r="AJ108" i="1"/>
  <c r="AW107" i="1"/>
  <c r="BE105" i="1"/>
  <c r="AW104" i="1"/>
  <c r="BE102" i="1"/>
  <c r="BE101" i="1"/>
  <c r="BE100" i="1"/>
  <c r="AW100" i="1"/>
  <c r="AJ100" i="1"/>
  <c r="BE99" i="1"/>
  <c r="AW99" i="1"/>
  <c r="AJ99" i="1"/>
  <c r="AW98" i="1"/>
  <c r="AJ98" i="1"/>
  <c r="AJ97" i="1"/>
  <c r="BE95" i="1"/>
  <c r="BE94" i="1"/>
  <c r="BE93" i="1"/>
  <c r="AJ93" i="1"/>
  <c r="BE92" i="1"/>
  <c r="AW92" i="1"/>
  <c r="BE91" i="1"/>
  <c r="AW91" i="1"/>
  <c r="AJ91" i="1"/>
  <c r="AW90" i="1"/>
  <c r="AJ90" i="1"/>
  <c r="AJ89" i="1"/>
  <c r="BE87" i="1"/>
  <c r="AW86" i="1"/>
  <c r="BE85" i="1"/>
  <c r="BE84" i="1"/>
  <c r="AW84" i="1"/>
  <c r="AJ84" i="1"/>
  <c r="AW83" i="1"/>
  <c r="BE82" i="1"/>
  <c r="AW82" i="1"/>
  <c r="AJ82" i="1"/>
  <c r="AW81" i="1"/>
  <c r="AJ81" i="1"/>
  <c r="AJ64" i="1"/>
  <c r="BE76" i="1"/>
  <c r="AW76" i="1"/>
  <c r="AW75" i="1"/>
  <c r="BE74" i="1"/>
  <c r="AW74" i="1"/>
  <c r="AJ74" i="1"/>
  <c r="AW73" i="1"/>
  <c r="AJ73" i="1"/>
  <c r="AJ72" i="1"/>
  <c r="BE68" i="1"/>
  <c r="BE67" i="1"/>
  <c r="BE66" i="1"/>
  <c r="AW66" i="1"/>
  <c r="AJ66" i="1"/>
  <c r="AW65" i="1"/>
  <c r="V64" i="1"/>
  <c r="V87" i="1"/>
  <c r="V89" i="1"/>
  <c r="V107" i="1"/>
  <c r="BF54" i="1"/>
  <c r="BF109" i="1" s="1"/>
  <c r="V65" i="1"/>
  <c r="BF11" i="1"/>
  <c r="BF66" i="1" s="1"/>
  <c r="V66" i="1"/>
  <c r="V70" i="1"/>
  <c r="V72" i="1"/>
  <c r="BF19" i="1"/>
  <c r="BF74" i="1" s="1"/>
  <c r="V74" i="1"/>
  <c r="V79" i="1"/>
  <c r="V80" i="1"/>
  <c r="V88" i="1"/>
  <c r="V93" i="1"/>
  <c r="V103" i="1"/>
  <c r="V110" i="1"/>
  <c r="BF36" i="1"/>
  <c r="BF91" i="1" s="1"/>
  <c r="V91" i="1"/>
  <c r="V96" i="1"/>
  <c r="BF45" i="1"/>
  <c r="BF100" i="1" s="1"/>
  <c r="V106" i="1"/>
  <c r="V97" i="1"/>
  <c r="V101" i="1"/>
  <c r="V98" i="1"/>
  <c r="BF27" i="1"/>
  <c r="BF82" i="1" s="1"/>
  <c r="V82" i="1"/>
  <c r="V78" i="1"/>
  <c r="V71" i="1"/>
  <c r="V68" i="1"/>
  <c r="C5" i="9"/>
  <c r="AA1" i="1"/>
  <c r="F34" i="1"/>
  <c r="F89" i="1" s="1"/>
  <c r="F4" i="9"/>
  <c r="D93" i="1"/>
  <c r="E93" i="1"/>
  <c r="E65" i="1"/>
  <c r="E66" i="1"/>
  <c r="E67" i="1"/>
  <c r="E68" i="1"/>
  <c r="E69" i="1"/>
  <c r="E70" i="1"/>
  <c r="E71" i="1"/>
  <c r="E72" i="1"/>
  <c r="E73" i="1"/>
  <c r="E74" i="1"/>
  <c r="E75" i="1"/>
  <c r="E76" i="1"/>
  <c r="E77" i="1"/>
  <c r="E78" i="1"/>
  <c r="E79" i="1"/>
  <c r="E80" i="1"/>
  <c r="E81" i="1"/>
  <c r="E82" i="1"/>
  <c r="E84" i="1"/>
  <c r="E85" i="1"/>
  <c r="E86" i="1"/>
  <c r="E87" i="1"/>
  <c r="E88" i="1"/>
  <c r="E89" i="1"/>
  <c r="E90" i="1"/>
  <c r="E91" i="1"/>
  <c r="E92" i="1"/>
  <c r="E94" i="1"/>
  <c r="E95" i="1"/>
  <c r="E96" i="1"/>
  <c r="E97" i="1"/>
  <c r="E98" i="1"/>
  <c r="E99" i="1"/>
  <c r="E100" i="1"/>
  <c r="E101" i="1"/>
  <c r="E102" i="1"/>
  <c r="E103" i="1"/>
  <c r="E104" i="1"/>
  <c r="E105" i="1"/>
  <c r="E106" i="1"/>
  <c r="E107" i="1"/>
  <c r="E108" i="1"/>
  <c r="E109" i="1"/>
  <c r="E110" i="1"/>
  <c r="E64" i="1"/>
  <c r="D110" i="1"/>
  <c r="E8" i="9" s="1"/>
  <c r="D65" i="1"/>
  <c r="D66" i="1"/>
  <c r="D67" i="1"/>
  <c r="D68" i="1"/>
  <c r="D69" i="1"/>
  <c r="D70" i="1"/>
  <c r="D71" i="1"/>
  <c r="D72" i="1"/>
  <c r="D73" i="1"/>
  <c r="D74" i="1"/>
  <c r="D75" i="1"/>
  <c r="D76" i="1"/>
  <c r="D77" i="1"/>
  <c r="D78" i="1"/>
  <c r="D79" i="1"/>
  <c r="D80" i="1"/>
  <c r="D81" i="1"/>
  <c r="D64" i="1"/>
  <c r="D82" i="1"/>
  <c r="D84" i="1"/>
  <c r="D85" i="1"/>
  <c r="D86" i="1"/>
  <c r="D87" i="1"/>
  <c r="D88" i="1"/>
  <c r="D89" i="1"/>
  <c r="D90" i="1"/>
  <c r="D91" i="1"/>
  <c r="D92" i="1"/>
  <c r="D94" i="1"/>
  <c r="D95" i="1"/>
  <c r="D96" i="1"/>
  <c r="D97" i="1"/>
  <c r="D98" i="1"/>
  <c r="D99" i="1"/>
  <c r="D100" i="1"/>
  <c r="D101" i="1"/>
  <c r="D102" i="1"/>
  <c r="D103" i="1"/>
  <c r="D104" i="1"/>
  <c r="D105" i="1"/>
  <c r="D106" i="1"/>
  <c r="D107" i="1"/>
  <c r="D108" i="1"/>
  <c r="D109" i="1"/>
  <c r="D56" i="1"/>
  <c r="D111" i="1" s="1"/>
  <c r="F10" i="1"/>
  <c r="F65" i="1" s="1"/>
  <c r="F11" i="1"/>
  <c r="F66" i="1" s="1"/>
  <c r="F12" i="1"/>
  <c r="F67" i="1" s="1"/>
  <c r="F13" i="1"/>
  <c r="F68" i="1" s="1"/>
  <c r="F14" i="1"/>
  <c r="F69" i="1" s="1"/>
  <c r="F70" i="1"/>
  <c r="F16" i="1"/>
  <c r="F71" i="1" s="1"/>
  <c r="F17" i="1"/>
  <c r="F72" i="1" s="1"/>
  <c r="F18" i="1"/>
  <c r="F73" i="1" s="1"/>
  <c r="F19" i="1"/>
  <c r="F74" i="1" s="1"/>
  <c r="F20" i="1"/>
  <c r="F75" i="1" s="1"/>
  <c r="F21" i="1"/>
  <c r="F76" i="1" s="1"/>
  <c r="F22" i="1"/>
  <c r="F77" i="1" s="1"/>
  <c r="F23" i="1"/>
  <c r="F78" i="1" s="1"/>
  <c r="F24" i="1"/>
  <c r="F79" i="1" s="1"/>
  <c r="F25" i="1"/>
  <c r="F80" i="1" s="1"/>
  <c r="F26" i="1"/>
  <c r="F81" i="1" s="1"/>
  <c r="F27" i="1"/>
  <c r="F82" i="1" s="1"/>
  <c r="F28" i="1"/>
  <c r="F83" i="1" s="1"/>
  <c r="F29" i="1"/>
  <c r="F84" i="1" s="1"/>
  <c r="F30" i="1"/>
  <c r="F85" i="1" s="1"/>
  <c r="F31" i="1"/>
  <c r="F86" i="1" s="1"/>
  <c r="F32" i="1"/>
  <c r="F87" i="1" s="1"/>
  <c r="F33" i="1"/>
  <c r="F88" i="1" s="1"/>
  <c r="F35" i="1"/>
  <c r="F90" i="1" s="1"/>
  <c r="F36" i="1"/>
  <c r="F91" i="1" s="1"/>
  <c r="F37" i="1"/>
  <c r="F92" i="1" s="1"/>
  <c r="F38" i="1"/>
  <c r="F93" i="1" s="1"/>
  <c r="F39" i="1"/>
  <c r="F94" i="1" s="1"/>
  <c r="F40" i="1"/>
  <c r="F95" i="1"/>
  <c r="F41" i="1"/>
  <c r="F96" i="1" s="1"/>
  <c r="F42" i="1"/>
  <c r="F97" i="1" s="1"/>
  <c r="F43" i="1"/>
  <c r="F98" i="1" s="1"/>
  <c r="F44" i="1"/>
  <c r="F99" i="1" s="1"/>
  <c r="F45" i="1"/>
  <c r="F100" i="1" s="1"/>
  <c r="F46" i="1"/>
  <c r="F101" i="1" s="1"/>
  <c r="F47" i="1"/>
  <c r="F102" i="1" s="1"/>
  <c r="F48" i="1"/>
  <c r="F103" i="1" s="1"/>
  <c r="F49" i="1"/>
  <c r="F104" i="1" s="1"/>
  <c r="F50" i="1"/>
  <c r="F105" i="1" s="1"/>
  <c r="F51" i="1"/>
  <c r="F106" i="1" s="1"/>
  <c r="F52" i="1"/>
  <c r="F107" i="1" s="1"/>
  <c r="F53" i="1"/>
  <c r="F108" i="1" s="1"/>
  <c r="F54" i="1"/>
  <c r="F109" i="1" s="1"/>
  <c r="F55" i="1"/>
  <c r="F110" i="1" s="1"/>
  <c r="F9" i="1"/>
  <c r="F64" i="1" s="1"/>
  <c r="C56" i="1"/>
  <c r="B51" i="11"/>
  <c r="G26" i="6"/>
  <c r="C8" i="6"/>
  <c r="C3" i="6"/>
  <c r="I12" i="6"/>
  <c r="I10" i="6"/>
  <c r="I8" i="6"/>
  <c r="E47" i="6"/>
  <c r="D32" i="6"/>
  <c r="G24" i="6"/>
  <c r="G32" i="6"/>
  <c r="D31" i="6"/>
  <c r="G41" i="6"/>
  <c r="D23" i="6"/>
  <c r="G23" i="6"/>
  <c r="D29" i="6"/>
  <c r="E29" i="6"/>
  <c r="G30" i="6"/>
  <c r="D18" i="6"/>
  <c r="E44" i="6"/>
  <c r="G28" i="6"/>
  <c r="E25" i="6"/>
  <c r="E27" i="6"/>
  <c r="D21" i="6"/>
  <c r="D19" i="6"/>
  <c r="D17" i="6"/>
  <c r="E46" i="6"/>
  <c r="E24" i="6"/>
  <c r="E26" i="6"/>
  <c r="E28" i="6"/>
  <c r="E30" i="6"/>
  <c r="G25" i="6"/>
  <c r="G27" i="6"/>
  <c r="G29" i="6"/>
  <c r="D22" i="6"/>
  <c r="D20" i="6"/>
  <c r="E42" i="6"/>
  <c r="G43" i="6"/>
  <c r="G34" i="6"/>
  <c r="G40" i="6"/>
  <c r="G35" i="6"/>
  <c r="G33" i="6"/>
  <c r="E23" i="6"/>
  <c r="D16" i="6"/>
  <c r="D33" i="6"/>
  <c r="D35" i="6"/>
  <c r="D37" i="6"/>
  <c r="E32" i="6"/>
  <c r="E34" i="6"/>
  <c r="E36" i="6"/>
  <c r="E38" i="6"/>
  <c r="D41" i="6"/>
  <c r="D43" i="6"/>
  <c r="D45" i="6"/>
  <c r="E40" i="6"/>
  <c r="E16" i="6"/>
  <c r="E21" i="6"/>
  <c r="E19" i="6"/>
  <c r="E17" i="6"/>
  <c r="G22" i="6"/>
  <c r="G20" i="6"/>
  <c r="G18" i="6"/>
  <c r="D24" i="6"/>
  <c r="D26" i="6"/>
  <c r="D28" i="6"/>
  <c r="D30" i="6"/>
  <c r="I23" i="6"/>
  <c r="D34" i="6"/>
  <c r="D36" i="6"/>
  <c r="D38" i="6"/>
  <c r="E33" i="6"/>
  <c r="E35" i="6"/>
  <c r="E37" i="6"/>
  <c r="D40" i="6"/>
  <c r="D42" i="6"/>
  <c r="D44" i="6"/>
  <c r="D46" i="6"/>
  <c r="E41" i="6"/>
  <c r="E43" i="6"/>
  <c r="E45" i="6"/>
  <c r="E22" i="6"/>
  <c r="E20" i="6"/>
  <c r="E18" i="6"/>
  <c r="G16" i="6"/>
  <c r="G21" i="6"/>
  <c r="G19" i="6"/>
  <c r="G17" i="6"/>
  <c r="D25" i="6"/>
  <c r="D27" i="6"/>
  <c r="K23" i="6"/>
  <c r="I11" i="6"/>
  <c r="G31" i="6"/>
  <c r="D39" i="6"/>
  <c r="D48" i="6"/>
  <c r="I9" i="6"/>
  <c r="D47" i="6"/>
  <c r="E39" i="6"/>
  <c r="G37" i="6"/>
  <c r="G46" i="6"/>
  <c r="G45" i="6"/>
  <c r="E31" i="6"/>
  <c r="G42" i="6"/>
  <c r="G39" i="6"/>
  <c r="G36" i="6"/>
  <c r="G38" i="6"/>
  <c r="G44" i="6"/>
  <c r="E48" i="6"/>
  <c r="G48" i="6"/>
  <c r="G47" i="6"/>
  <c r="V99" i="1" l="1"/>
  <c r="V90" i="1"/>
  <c r="BF55" i="1"/>
  <c r="BF110" i="1" s="1"/>
  <c r="BF30" i="1"/>
  <c r="BF85" i="1" s="1"/>
  <c r="BF34" i="1"/>
  <c r="BF89" i="1" s="1"/>
  <c r="BE98" i="1"/>
  <c r="E16" i="9"/>
  <c r="E24" i="9"/>
  <c r="E29" i="9"/>
  <c r="E14" i="9"/>
  <c r="E21" i="9"/>
  <c r="E30" i="9"/>
  <c r="E62" i="9"/>
  <c r="E74" i="9"/>
  <c r="E9" i="9"/>
  <c r="E22" i="9"/>
  <c r="E64" i="9"/>
  <c r="E75" i="9"/>
  <c r="E73" i="9"/>
  <c r="E23" i="9"/>
  <c r="E65" i="9"/>
  <c r="E76" i="9"/>
  <c r="E61" i="9"/>
  <c r="E60" i="9"/>
  <c r="E26" i="9"/>
  <c r="E25" i="9"/>
  <c r="E10" i="9"/>
  <c r="E66" i="9"/>
  <c r="E77" i="9"/>
  <c r="E20" i="9"/>
  <c r="E28" i="9"/>
  <c r="E67" i="9"/>
  <c r="E78" i="9"/>
  <c r="E15" i="9"/>
  <c r="E31" i="9"/>
  <c r="E68" i="9"/>
  <c r="E81" i="9"/>
  <c r="E69" i="9"/>
  <c r="E19" i="9"/>
  <c r="E72" i="9"/>
  <c r="BF16" i="1"/>
  <c r="BF71" i="1" s="1"/>
  <c r="BF53" i="1"/>
  <c r="BF108" i="1" s="1"/>
  <c r="BF29" i="1"/>
  <c r="BF84" i="1" s="1"/>
  <c r="BF17" i="1"/>
  <c r="BF72" i="1" s="1"/>
  <c r="BF9" i="1"/>
  <c r="BF64" i="1" s="1"/>
  <c r="BF37" i="1"/>
  <c r="BF92" i="1" s="1"/>
  <c r="BF26" i="1"/>
  <c r="BF81" i="1" s="1"/>
  <c r="BF50" i="1"/>
  <c r="BF105" i="1" s="1"/>
  <c r="V85" i="1"/>
  <c r="BE89" i="1"/>
  <c r="BF38" i="1"/>
  <c r="BF93" i="1" s="1"/>
  <c r="BF25" i="1"/>
  <c r="BF80" i="1" s="1"/>
  <c r="BF31" i="1"/>
  <c r="BF86" i="1" s="1"/>
  <c r="BF39" i="1"/>
  <c r="BF94" i="1" s="1"/>
  <c r="E111" i="1"/>
  <c r="G9" i="9" s="1"/>
  <c r="AP111" i="1"/>
  <c r="X111" i="1"/>
  <c r="AO111" i="1"/>
  <c r="AN111" i="1"/>
  <c r="E15" i="11"/>
  <c r="E33" i="9"/>
  <c r="E54" i="9" s="1"/>
  <c r="E71" i="9" s="1"/>
  <c r="E58" i="9"/>
  <c r="E45" i="9"/>
  <c r="E35" i="9"/>
  <c r="E52" i="9"/>
  <c r="E42" i="9"/>
  <c r="E48" i="9"/>
  <c r="E59" i="9"/>
  <c r="E57" i="9"/>
  <c r="E44" i="9"/>
  <c r="E39" i="9"/>
  <c r="E37" i="9"/>
  <c r="E56" i="9"/>
  <c r="E43" i="9"/>
  <c r="E50" i="9"/>
  <c r="E38" i="9"/>
  <c r="E46" i="9"/>
  <c r="E51" i="9"/>
  <c r="E40" i="9"/>
  <c r="E44" i="11"/>
  <c r="E37" i="11"/>
  <c r="E12" i="11"/>
  <c r="E46" i="11"/>
  <c r="E35" i="11"/>
  <c r="BF33" i="1"/>
  <c r="BF88" i="1" s="1"/>
  <c r="BF47" i="1"/>
  <c r="BF102" i="1" s="1"/>
  <c r="E39" i="11"/>
  <c r="E27" i="11"/>
  <c r="E23" i="11"/>
  <c r="BF23" i="1"/>
  <c r="BF78" i="1" s="1"/>
  <c r="BF24" i="1"/>
  <c r="BF79" i="1" s="1"/>
  <c r="BF40" i="1"/>
  <c r="BF95" i="1" s="1"/>
  <c r="BF32" i="1"/>
  <c r="BF87" i="1" s="1"/>
  <c r="BE71" i="1"/>
  <c r="AW105" i="1"/>
  <c r="BF21" i="1"/>
  <c r="BF76" i="1" s="1"/>
  <c r="E45" i="11"/>
  <c r="E26" i="11"/>
  <c r="V92" i="1"/>
  <c r="BF20" i="1"/>
  <c r="BF75" i="1" s="1"/>
  <c r="E25" i="11"/>
  <c r="E20" i="11"/>
  <c r="V84" i="1"/>
  <c r="BF51" i="1"/>
  <c r="BF106" i="1" s="1"/>
  <c r="BF18" i="1"/>
  <c r="BF73" i="1" s="1"/>
  <c r="E47" i="11"/>
  <c r="E28" i="11"/>
  <c r="E19" i="11"/>
  <c r="BF49" i="1"/>
  <c r="BF104" i="1" s="1"/>
  <c r="BF28" i="1"/>
  <c r="BF83" i="1" s="1"/>
  <c r="E29" i="11"/>
  <c r="E21" i="11"/>
  <c r="E17" i="11"/>
  <c r="E14" i="11"/>
  <c r="E10" i="11"/>
  <c r="K10" i="6"/>
  <c r="E49" i="11"/>
  <c r="E32" i="11"/>
  <c r="E31" i="11"/>
  <c r="E24" i="11"/>
  <c r="E7" i="11"/>
  <c r="E3" i="11"/>
  <c r="E30" i="11"/>
  <c r="E38" i="11"/>
  <c r="BF46" i="1"/>
  <c r="BF101" i="1" s="1"/>
  <c r="E40" i="11"/>
  <c r="E22" i="11"/>
  <c r="BF13" i="1"/>
  <c r="BF68" i="1" s="1"/>
  <c r="BF15" i="1"/>
  <c r="BF70" i="1" s="1"/>
  <c r="BF10" i="1"/>
  <c r="BF65" i="1" s="1"/>
  <c r="E4" i="11"/>
  <c r="E11" i="11"/>
  <c r="BF48" i="1"/>
  <c r="BF103" i="1" s="1"/>
  <c r="E42" i="11"/>
  <c r="E6" i="11"/>
  <c r="BE108" i="1"/>
  <c r="E48" i="11"/>
  <c r="BF52" i="1"/>
  <c r="BF107" i="1" s="1"/>
  <c r="AJ101" i="1"/>
  <c r="V83" i="1"/>
  <c r="E36" i="11"/>
  <c r="BF42" i="1"/>
  <c r="BF97" i="1" s="1"/>
  <c r="BF41" i="1"/>
  <c r="BF96" i="1" s="1"/>
  <c r="AW96" i="1"/>
  <c r="BF22" i="1"/>
  <c r="BF77" i="1" s="1"/>
  <c r="E16" i="11"/>
  <c r="C56" i="11"/>
  <c r="AJ76" i="1"/>
  <c r="D51" i="11"/>
  <c r="BE70" i="1"/>
  <c r="E9" i="11"/>
  <c r="C51" i="11"/>
  <c r="BF14" i="1"/>
  <c r="BF69" i="1" s="1"/>
  <c r="E8" i="11"/>
  <c r="BF12" i="1"/>
  <c r="BF67" i="1" s="1"/>
  <c r="J111" i="1"/>
  <c r="G18" i="9" s="1"/>
  <c r="R111" i="1"/>
  <c r="E23" i="8" s="1"/>
  <c r="AB111" i="1"/>
  <c r="E39" i="8" s="1"/>
  <c r="AK111" i="1"/>
  <c r="E53" i="8" s="1"/>
  <c r="N111" i="1"/>
  <c r="E19" i="8" s="1"/>
  <c r="W111" i="1"/>
  <c r="AF111" i="1"/>
  <c r="E43" i="8" s="1"/>
  <c r="K8" i="6"/>
  <c r="K12" i="6" s="1"/>
  <c r="E33" i="11"/>
  <c r="E18" i="11"/>
  <c r="K9" i="6"/>
  <c r="K11" i="6"/>
  <c r="C9" i="6"/>
  <c r="E5" i="11"/>
  <c r="AV111" i="1"/>
  <c r="E65" i="8" s="1"/>
  <c r="AM111" i="1"/>
  <c r="G58" i="9" s="1"/>
  <c r="AY111" i="1"/>
  <c r="E70" i="8" s="1"/>
  <c r="BC111" i="1"/>
  <c r="E74" i="8" s="1"/>
  <c r="AS111" i="1"/>
  <c r="G65" i="9" s="1"/>
  <c r="BB111" i="1"/>
  <c r="E73" i="8" s="1"/>
  <c r="I111" i="1"/>
  <c r="E13" i="8" s="1"/>
  <c r="M111" i="1"/>
  <c r="G21" i="9" s="1"/>
  <c r="Q111" i="1"/>
  <c r="G25" i="9" s="1"/>
  <c r="U111" i="1"/>
  <c r="G30" i="9" s="1"/>
  <c r="AA111" i="1"/>
  <c r="E37" i="8" s="1"/>
  <c r="AE111" i="1"/>
  <c r="G45" i="9" s="1"/>
  <c r="AI111" i="1"/>
  <c r="E48" i="8" s="1"/>
  <c r="AQ111" i="1"/>
  <c r="AZ111" i="1"/>
  <c r="G74" i="9" s="1"/>
  <c r="BE56" i="1"/>
  <c r="G5" i="8"/>
  <c r="G8" i="9"/>
  <c r="F56" i="1"/>
  <c r="F111" i="1" s="1"/>
  <c r="G7" i="8" s="1"/>
  <c r="AW56" i="1"/>
  <c r="AJ56" i="1"/>
  <c r="AJ111" i="1" s="1"/>
  <c r="AU111" i="1"/>
  <c r="E64" i="8" s="1"/>
  <c r="V56" i="1"/>
  <c r="V111" i="1" s="1"/>
  <c r="G111" i="1"/>
  <c r="E11" i="8" s="1"/>
  <c r="K111" i="1"/>
  <c r="G19" i="9" s="1"/>
  <c r="O111" i="1"/>
  <c r="G23" i="9" s="1"/>
  <c r="S111" i="1"/>
  <c r="G28" i="9" s="1"/>
  <c r="Y111" i="1"/>
  <c r="E35" i="8" s="1"/>
  <c r="AC111" i="1"/>
  <c r="G43" i="9" s="1"/>
  <c r="AG111" i="1"/>
  <c r="G48" i="9" s="1"/>
  <c r="AL111" i="1"/>
  <c r="AT111" i="1"/>
  <c r="G66" i="9" s="1"/>
  <c r="BA111" i="1"/>
  <c r="H111" i="1"/>
  <c r="E12" i="8" s="1"/>
  <c r="L111" i="1"/>
  <c r="G20" i="9" s="1"/>
  <c r="P111" i="1"/>
  <c r="G24" i="9" s="1"/>
  <c r="T111" i="1"/>
  <c r="G29" i="9" s="1"/>
  <c r="Z111" i="1"/>
  <c r="E36" i="8" s="1"/>
  <c r="AD111" i="1"/>
  <c r="G44" i="9" s="1"/>
  <c r="AH111" i="1"/>
  <c r="E47" i="8" s="1"/>
  <c r="AR111" i="1"/>
  <c r="E61" i="8" s="1"/>
  <c r="AX111" i="1"/>
  <c r="E69" i="8" s="1"/>
  <c r="BD111" i="1"/>
  <c r="E75" i="8" s="1"/>
  <c r="G6" i="8" l="1"/>
  <c r="E56" i="8"/>
  <c r="G59" i="9"/>
  <c r="E57" i="8"/>
  <c r="G60" i="9"/>
  <c r="G35" i="9"/>
  <c r="E32" i="8"/>
  <c r="H65" i="11"/>
  <c r="E34" i="8"/>
  <c r="G37" i="9"/>
  <c r="G61" i="9"/>
  <c r="E58" i="8"/>
  <c r="G62" i="9"/>
  <c r="E59" i="8"/>
  <c r="H63" i="11"/>
  <c r="H61" i="11"/>
  <c r="H66" i="11"/>
  <c r="H59" i="11"/>
  <c r="H57" i="11"/>
  <c r="H67" i="11"/>
  <c r="H60" i="11"/>
  <c r="H64" i="11"/>
  <c r="H58" i="11"/>
  <c r="H62" i="11"/>
  <c r="E51" i="11"/>
  <c r="G22" i="9"/>
  <c r="E15" i="8"/>
  <c r="G42" i="9"/>
  <c r="G76" i="9"/>
  <c r="G56" i="9"/>
  <c r="G40" i="9"/>
  <c r="G26" i="9"/>
  <c r="G68" i="9"/>
  <c r="G46" i="9"/>
  <c r="G77" i="9"/>
  <c r="G73" i="9"/>
  <c r="E62" i="8"/>
  <c r="C10" i="6"/>
  <c r="D10" i="6" s="1"/>
  <c r="D9" i="6"/>
  <c r="E55" i="8"/>
  <c r="G51" i="9"/>
  <c r="E27" i="8"/>
  <c r="E71" i="8"/>
  <c r="G16" i="9"/>
  <c r="AW111" i="1"/>
  <c r="G69" i="9" s="1"/>
  <c r="BE111" i="1"/>
  <c r="E76" i="8" s="1"/>
  <c r="G52" i="9"/>
  <c r="E49" i="8"/>
  <c r="E42" i="8"/>
  <c r="G39" i="9"/>
  <c r="E22" i="8"/>
  <c r="E18" i="8"/>
  <c r="G10" i="9"/>
  <c r="E41" i="8"/>
  <c r="E17" i="8"/>
  <c r="E25" i="8"/>
  <c r="G14" i="9"/>
  <c r="E63" i="8"/>
  <c r="G67" i="9"/>
  <c r="G15" i="9"/>
  <c r="BF56" i="1"/>
  <c r="BF111" i="1" s="1"/>
  <c r="G81" i="9" s="1"/>
  <c r="G64" i="9"/>
  <c r="E20" i="8"/>
  <c r="E45" i="8"/>
  <c r="E21" i="8"/>
  <c r="E16" i="8"/>
  <c r="E40" i="8"/>
  <c r="G78" i="9"/>
  <c r="G72" i="9"/>
  <c r="E26" i="8"/>
  <c r="G38" i="9"/>
  <c r="G50" i="9"/>
  <c r="E72" i="8"/>
  <c r="G75" i="9"/>
  <c r="E54" i="8"/>
  <c r="G57" i="9"/>
  <c r="E28" i="8"/>
  <c r="G31" i="9"/>
  <c r="H68" i="11" l="1"/>
  <c r="E66" i="8"/>
  <c r="G79" i="9"/>
  <c r="E7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JLSA007</author>
  </authors>
  <commentList>
    <comment ref="C14" authorId="0" shapeId="0" xr:uid="{00000000-0006-0000-0200-000001000000}">
      <text>
        <r>
          <rPr>
            <b/>
            <sz val="9"/>
            <color indexed="81"/>
            <rFont val="MS P ゴシック"/>
            <family val="3"/>
            <charset val="128"/>
          </rPr>
          <t xml:space="preserve">JLSA007:
宮城県からの
合計９,１０７
で1異なる
総合計も1相違あり
</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JLSA021</author>
  </authors>
  <commentList>
    <comment ref="E7" authorId="0" shapeId="0" xr:uid="{00000000-0006-0000-0300-000001000000}">
      <text>
        <r>
          <rPr>
            <b/>
            <sz val="9"/>
            <color indexed="81"/>
            <rFont val="ＭＳ Ｐゴシック"/>
            <family val="3"/>
            <charset val="128"/>
          </rPr>
          <t xml:space="preserve">選択してください。
</t>
        </r>
      </text>
    </comment>
  </commentList>
</comments>
</file>

<file path=xl/sharedStrings.xml><?xml version="1.0" encoding="utf-8"?>
<sst xmlns="http://schemas.openxmlformats.org/spreadsheetml/2006/main" count="997" uniqueCount="303">
  <si>
    <t>合計</t>
    <rPh sb="0" eb="2">
      <t>ゴウケイ</t>
    </rPh>
    <phoneticPr fontId="2"/>
  </si>
  <si>
    <t>都道府県協会名</t>
    <rPh sb="0" eb="4">
      <t>トドウフケン</t>
    </rPh>
    <rPh sb="4" eb="6">
      <t>キョウカイ</t>
    </rPh>
    <rPh sb="6" eb="7">
      <t>メイ</t>
    </rPh>
    <phoneticPr fontId="2"/>
  </si>
  <si>
    <t>Ⅰ　事業所の概要</t>
    <rPh sb="2" eb="5">
      <t>ジギョウショ</t>
    </rPh>
    <rPh sb="6" eb="8">
      <t>ガイヨウ</t>
    </rPh>
    <phoneticPr fontId="2"/>
  </si>
  <si>
    <t>事業所</t>
    <rPh sb="0" eb="3">
      <t>ジギョウショ</t>
    </rPh>
    <phoneticPr fontId="2"/>
  </si>
  <si>
    <t>監督所管</t>
    <rPh sb="0" eb="2">
      <t>カントク</t>
    </rPh>
    <rPh sb="2" eb="4">
      <t>ショカン</t>
    </rPh>
    <phoneticPr fontId="2"/>
  </si>
  <si>
    <t>率</t>
    <rPh sb="0" eb="1">
      <t>リツ</t>
    </rPh>
    <phoneticPr fontId="2"/>
  </si>
  <si>
    <t>報告書配布事業所</t>
    <rPh sb="0" eb="3">
      <t>ホウコクショ</t>
    </rPh>
    <rPh sb="3" eb="5">
      <t>ハイフ</t>
    </rPh>
    <rPh sb="5" eb="8">
      <t>ジギョウショ</t>
    </rPh>
    <phoneticPr fontId="2"/>
  </si>
  <si>
    <t>報告書回収事業所</t>
    <rPh sb="0" eb="3">
      <t>ホウコクショ</t>
    </rPh>
    <rPh sb="3" eb="5">
      <t>カイシュウ</t>
    </rPh>
    <rPh sb="5" eb="8">
      <t>ジギョウショ</t>
    </rPh>
    <phoneticPr fontId="2"/>
  </si>
  <si>
    <t>報告書未回収事業所</t>
    <rPh sb="0" eb="3">
      <t>ホウコクショ</t>
    </rPh>
    <rPh sb="3" eb="4">
      <t>ミ</t>
    </rPh>
    <rPh sb="4" eb="6">
      <t>カイシュウ</t>
    </rPh>
    <rPh sb="6" eb="9">
      <t>ジギョウショ</t>
    </rPh>
    <phoneticPr fontId="2"/>
  </si>
  <si>
    <t>合　計</t>
    <rPh sb="0" eb="1">
      <t>ゴウ</t>
    </rPh>
    <rPh sb="2" eb="3">
      <t>ケイ</t>
    </rPh>
    <phoneticPr fontId="2"/>
  </si>
  <si>
    <t>数</t>
    <rPh sb="0" eb="1">
      <t>スウ</t>
    </rPh>
    <phoneticPr fontId="2"/>
  </si>
  <si>
    <t>－</t>
    <phoneticPr fontId="2"/>
  </si>
  <si>
    <t>経済産業省所管</t>
    <rPh sb="0" eb="5">
      <t>ケイザイ</t>
    </rPh>
    <rPh sb="5" eb="7">
      <t>ショカン</t>
    </rPh>
    <phoneticPr fontId="2"/>
  </si>
  <si>
    <t>都道府県所管</t>
    <rPh sb="0" eb="4">
      <t>トドウフケン</t>
    </rPh>
    <rPh sb="4" eb="6">
      <t>ショカン</t>
    </rPh>
    <phoneticPr fontId="2"/>
  </si>
  <si>
    <t>産業保安監督部所管</t>
    <rPh sb="0" eb="2">
      <t>サンギョウ</t>
    </rPh>
    <rPh sb="2" eb="4">
      <t>ホアン</t>
    </rPh>
    <rPh sb="4" eb="6">
      <t>カントク</t>
    </rPh>
    <rPh sb="6" eb="7">
      <t>ブ</t>
    </rPh>
    <rPh sb="7" eb="9">
      <t>ショカン</t>
    </rPh>
    <phoneticPr fontId="2"/>
  </si>
  <si>
    <t>（社）エルピーガス協会　調査</t>
    <rPh sb="1" eb="2">
      <t>シャ</t>
    </rPh>
    <rPh sb="9" eb="11">
      <t>キョウカイ</t>
    </rPh>
    <rPh sb="12" eb="14">
      <t>チョウサ</t>
    </rPh>
    <phoneticPr fontId="2"/>
  </si>
  <si>
    <t>ＬＰＧ車</t>
    <rPh sb="3" eb="4">
      <t>シャ</t>
    </rPh>
    <phoneticPr fontId="2"/>
  </si>
  <si>
    <t>ガソリン車</t>
    <rPh sb="4" eb="5">
      <t>シャ</t>
    </rPh>
    <phoneticPr fontId="2"/>
  </si>
  <si>
    <t>ディーゼル車</t>
    <rPh sb="5" eb="6">
      <t>シャ</t>
    </rPh>
    <phoneticPr fontId="2"/>
  </si>
  <si>
    <t>導入状況</t>
    <rPh sb="0" eb="2">
      <t>ドウニュウ</t>
    </rPh>
    <rPh sb="2" eb="4">
      <t>ジョウキョウ</t>
    </rPh>
    <phoneticPr fontId="2"/>
  </si>
  <si>
    <t>自社への導入</t>
    <rPh sb="0" eb="2">
      <t>ジシャ</t>
    </rPh>
    <rPh sb="4" eb="6">
      <t>ドウニュウ</t>
    </rPh>
    <phoneticPr fontId="2"/>
  </si>
  <si>
    <t>社外への斡旋導入</t>
    <rPh sb="0" eb="2">
      <t>シャガイ</t>
    </rPh>
    <rPh sb="4" eb="6">
      <t>アッセン</t>
    </rPh>
    <rPh sb="6" eb="8">
      <t>ドウニュウ</t>
    </rPh>
    <phoneticPr fontId="2"/>
  </si>
  <si>
    <t>ボディ形状</t>
    <rPh sb="3" eb="5">
      <t>ケイジョウ</t>
    </rPh>
    <phoneticPr fontId="2"/>
  </si>
  <si>
    <t>現保有台数</t>
    <rPh sb="0" eb="1">
      <t>ゲン</t>
    </rPh>
    <rPh sb="1" eb="3">
      <t>ホユウ</t>
    </rPh>
    <rPh sb="3" eb="5">
      <t>ダイスウ</t>
    </rPh>
    <phoneticPr fontId="2"/>
  </si>
  <si>
    <t>平成２２年度</t>
    <rPh sb="0" eb="2">
      <t>ヘイセイ</t>
    </rPh>
    <rPh sb="4" eb="6">
      <t>ネンド</t>
    </rPh>
    <phoneticPr fontId="2"/>
  </si>
  <si>
    <t>平成２３年度</t>
    <rPh sb="0" eb="2">
      <t>ヘイセイ</t>
    </rPh>
    <rPh sb="4" eb="6">
      <t>ネンド</t>
    </rPh>
    <phoneticPr fontId="2"/>
  </si>
  <si>
    <t>セダン</t>
    <phoneticPr fontId="2"/>
  </si>
  <si>
    <t>バン</t>
    <phoneticPr fontId="2"/>
  </si>
  <si>
    <t>コンパクトカー</t>
    <phoneticPr fontId="2"/>
  </si>
  <si>
    <t>軽乗用車</t>
    <rPh sb="0" eb="1">
      <t>ケイ</t>
    </rPh>
    <rPh sb="1" eb="3">
      <t>ジョウヨウ</t>
    </rPh>
    <rPh sb="3" eb="4">
      <t>シャ</t>
    </rPh>
    <phoneticPr fontId="2"/>
  </si>
  <si>
    <t>軽バン</t>
    <phoneticPr fontId="2"/>
  </si>
  <si>
    <t>軽トラック</t>
    <rPh sb="0" eb="1">
      <t>ケイ</t>
    </rPh>
    <phoneticPr fontId="2"/>
  </si>
  <si>
    <t>トラック・バス</t>
    <phoneticPr fontId="2"/>
  </si>
  <si>
    <t>計</t>
    <rPh sb="0" eb="1">
      <t>ケイ</t>
    </rPh>
    <phoneticPr fontId="2"/>
  </si>
  <si>
    <t>その他車</t>
    <rPh sb="2" eb="3">
      <t>タ</t>
    </rPh>
    <rPh sb="3" eb="4">
      <t>シャ</t>
    </rPh>
    <phoneticPr fontId="2"/>
  </si>
  <si>
    <t>平成２３年度「安全機器普及状況及び１販売店１基１台運動等」調査報告書</t>
    <phoneticPr fontId="2"/>
  </si>
  <si>
    <t>現保有台数のうち平成２３年度導入台数</t>
    <rPh sb="0" eb="1">
      <t>ゲン</t>
    </rPh>
    <rPh sb="1" eb="3">
      <t>ホユウ</t>
    </rPh>
    <rPh sb="3" eb="5">
      <t>ダイスウ</t>
    </rPh>
    <rPh sb="8" eb="10">
      <t>ヘイセイ</t>
    </rPh>
    <rPh sb="12" eb="14">
      <t>ネンド</t>
    </rPh>
    <rPh sb="14" eb="16">
      <t>ドウニュウ</t>
    </rPh>
    <rPh sb="16" eb="18">
      <t>ダイスウ</t>
    </rPh>
    <phoneticPr fontId="2"/>
  </si>
  <si>
    <t>現保有台数のうち１０年以上経過車</t>
    <rPh sb="0" eb="1">
      <t>ゲン</t>
    </rPh>
    <rPh sb="1" eb="3">
      <t>ホユウ</t>
    </rPh>
    <rPh sb="3" eb="5">
      <t>ダイスウ</t>
    </rPh>
    <rPh sb="10" eb="11">
      <t>ネン</t>
    </rPh>
    <rPh sb="11" eb="13">
      <t>イジョウ</t>
    </rPh>
    <rPh sb="13" eb="15">
      <t>ケイカ</t>
    </rPh>
    <rPh sb="15" eb="16">
      <t>シャ</t>
    </rPh>
    <phoneticPr fontId="2"/>
  </si>
  <si>
    <t>平成２４年３月末現在</t>
    <rPh sb="0" eb="2">
      <t>ヘイセイ</t>
    </rPh>
    <rPh sb="4" eb="5">
      <t>ネン</t>
    </rPh>
    <rPh sb="6" eb="7">
      <t>ガツ</t>
    </rPh>
    <rPh sb="7" eb="8">
      <t>スエ</t>
    </rPh>
    <rPh sb="8" eb="10">
      <t>ゲンザイ</t>
    </rPh>
    <phoneticPr fontId="2"/>
  </si>
  <si>
    <t>合　　　計</t>
    <rPh sb="0" eb="1">
      <t>ゴウ</t>
    </rPh>
    <rPh sb="4" eb="5">
      <t>ケイ</t>
    </rPh>
    <phoneticPr fontId="2"/>
  </si>
  <si>
    <t>市町村所管</t>
    <rPh sb="0" eb="3">
      <t>シチョウソン</t>
    </rPh>
    <rPh sb="3" eb="5">
      <t>ショカン</t>
    </rPh>
    <phoneticPr fontId="2"/>
  </si>
  <si>
    <t>Ｎｏ．１　保安体制・責任と権限の明確化</t>
    <rPh sb="5" eb="7">
      <t>ホアン</t>
    </rPh>
    <rPh sb="7" eb="9">
      <t>タイセイ</t>
    </rPh>
    <rPh sb="10" eb="12">
      <t>セキニン</t>
    </rPh>
    <rPh sb="13" eb="15">
      <t>ケンゲン</t>
    </rPh>
    <rPh sb="16" eb="18">
      <t>メイカク</t>
    </rPh>
    <rPh sb="18" eb="19">
      <t>カ</t>
    </rPh>
    <phoneticPr fontId="2"/>
  </si>
  <si>
    <t>Ｎｏ．２　安全機器等の設置の取組</t>
    <rPh sb="5" eb="7">
      <t>アンゼン</t>
    </rPh>
    <rPh sb="7" eb="10">
      <t>キキトウ</t>
    </rPh>
    <rPh sb="11" eb="13">
      <t>セッチ</t>
    </rPh>
    <rPh sb="14" eb="16">
      <t>トリクミ</t>
    </rPh>
    <phoneticPr fontId="2"/>
  </si>
  <si>
    <t>計画</t>
    <rPh sb="0" eb="2">
      <t>ケイカク</t>
    </rPh>
    <phoneticPr fontId="2"/>
  </si>
  <si>
    <t>実行</t>
    <rPh sb="0" eb="2">
      <t>ジッコウ</t>
    </rPh>
    <phoneticPr fontId="2"/>
  </si>
  <si>
    <t>総合計</t>
    <rPh sb="0" eb="1">
      <t>ソウ</t>
    </rPh>
    <rPh sb="1" eb="3">
      <t>ゴウケイ</t>
    </rPh>
    <phoneticPr fontId="2"/>
  </si>
  <si>
    <t>検討
・評価</t>
    <rPh sb="0" eb="2">
      <t>ケントウ</t>
    </rPh>
    <rPh sb="4" eb="6">
      <t>ヒョウカ</t>
    </rPh>
    <phoneticPr fontId="2"/>
  </si>
  <si>
    <t>設置
推進</t>
    <rPh sb="0" eb="2">
      <t>セッチ</t>
    </rPh>
    <rPh sb="3" eb="5">
      <t>スイシン</t>
    </rPh>
    <phoneticPr fontId="2"/>
  </si>
  <si>
    <t>平均</t>
    <rPh sb="0" eb="2">
      <t>ヘイキン</t>
    </rPh>
    <phoneticPr fontId="2"/>
  </si>
  <si>
    <t>Ⅰ.保安方針</t>
    <rPh sb="2" eb="4">
      <t>ホアン</t>
    </rPh>
    <rPh sb="4" eb="6">
      <t>ホウシン</t>
    </rPh>
    <phoneticPr fontId="2"/>
  </si>
  <si>
    <t>項目</t>
    <rPh sb="0" eb="2">
      <t>コウモク</t>
    </rPh>
    <phoneticPr fontId="2"/>
  </si>
  <si>
    <t>①</t>
    <phoneticPr fontId="2"/>
  </si>
  <si>
    <t>点</t>
    <rPh sb="0" eb="1">
      <t>テン</t>
    </rPh>
    <phoneticPr fontId="2"/>
  </si>
  <si>
    <t>検討・評価</t>
    <rPh sb="0" eb="2">
      <t>ケントウ</t>
    </rPh>
    <rPh sb="3" eb="5">
      <t>ヒョウカ</t>
    </rPh>
    <phoneticPr fontId="2"/>
  </si>
  <si>
    <t>Ｎｏ．２　安全機器等の設置の取組</t>
    <rPh sb="5" eb="7">
      <t>アンゼン</t>
    </rPh>
    <rPh sb="7" eb="9">
      <t>キキ</t>
    </rPh>
    <rPh sb="9" eb="10">
      <t>トウ</t>
    </rPh>
    <rPh sb="11" eb="13">
      <t>セッチ</t>
    </rPh>
    <rPh sb="14" eb="15">
      <t>ト</t>
    </rPh>
    <rPh sb="15" eb="16">
      <t>ク</t>
    </rPh>
    <phoneticPr fontId="2"/>
  </si>
  <si>
    <t>設置推進</t>
    <rPh sb="0" eb="2">
      <t>セッチ</t>
    </rPh>
    <rPh sb="2" eb="4">
      <t>スイシン</t>
    </rPh>
    <phoneticPr fontId="2"/>
  </si>
  <si>
    <t>②</t>
    <phoneticPr fontId="2"/>
  </si>
  <si>
    <t>③</t>
    <phoneticPr fontId="2"/>
  </si>
  <si>
    <t>④</t>
    <phoneticPr fontId="2"/>
  </si>
  <si>
    <t>集中監視システムの導入</t>
    <rPh sb="0" eb="2">
      <t>シュウチュウ</t>
    </rPh>
    <rPh sb="2" eb="4">
      <t>カンシ</t>
    </rPh>
    <rPh sb="9" eb="11">
      <t>ドウニュウ</t>
    </rPh>
    <phoneticPr fontId="2"/>
  </si>
  <si>
    <t>⑤</t>
    <phoneticPr fontId="2"/>
  </si>
  <si>
    <t>安全装置付きガスコンロ</t>
    <rPh sb="0" eb="2">
      <t>アンゼン</t>
    </rPh>
    <rPh sb="2" eb="4">
      <t>ソウチ</t>
    </rPh>
    <rPh sb="4" eb="5">
      <t>ツ</t>
    </rPh>
    <phoneticPr fontId="2"/>
  </si>
  <si>
    <t>Ｎｏ．３　予防保全（期限管理）</t>
    <rPh sb="5" eb="7">
      <t>ヨボウ</t>
    </rPh>
    <rPh sb="7" eb="9">
      <t>ホゼン</t>
    </rPh>
    <rPh sb="10" eb="12">
      <t>キゲン</t>
    </rPh>
    <rPh sb="12" eb="14">
      <t>カンリ</t>
    </rPh>
    <phoneticPr fontId="2"/>
  </si>
  <si>
    <t>定期交換の管理</t>
    <rPh sb="0" eb="2">
      <t>テイキ</t>
    </rPh>
    <rPh sb="2" eb="4">
      <t>コウカン</t>
    </rPh>
    <rPh sb="5" eb="7">
      <t>カンリ</t>
    </rPh>
    <phoneticPr fontId="2"/>
  </si>
  <si>
    <t>老朽化設備・機器の一掃</t>
    <rPh sb="0" eb="3">
      <t>ロウキュウカ</t>
    </rPh>
    <rPh sb="3" eb="5">
      <t>セツビ</t>
    </rPh>
    <rPh sb="6" eb="8">
      <t>キキ</t>
    </rPh>
    <rPh sb="9" eb="11">
      <t>イッソウ</t>
    </rPh>
    <phoneticPr fontId="2"/>
  </si>
  <si>
    <t>Ⅱ.保安管理体制</t>
    <rPh sb="2" eb="4">
      <t>ホアン</t>
    </rPh>
    <rPh sb="4" eb="6">
      <t>カンリ</t>
    </rPh>
    <rPh sb="6" eb="8">
      <t>タイセイ</t>
    </rPh>
    <phoneticPr fontId="2"/>
  </si>
  <si>
    <t>不完全燃焼防止装置が付いていない器具を使用している消費者への保安啓発活動</t>
    <rPh sb="16" eb="18">
      <t>キグ</t>
    </rPh>
    <rPh sb="19" eb="21">
      <t>シヨウ</t>
    </rPh>
    <phoneticPr fontId="2"/>
  </si>
  <si>
    <t>Ｎｏ．１　自主的な保安高度化の取組</t>
    <rPh sb="9" eb="11">
      <t>ホアン</t>
    </rPh>
    <phoneticPr fontId="2"/>
  </si>
  <si>
    <t>法定期間内における供給設備点検頻度</t>
    <rPh sb="0" eb="2">
      <t>ホウテイ</t>
    </rPh>
    <rPh sb="2" eb="4">
      <t>キカン</t>
    </rPh>
    <rPh sb="4" eb="5">
      <t>ナイ</t>
    </rPh>
    <rPh sb="9" eb="11">
      <t>キョウキュウ</t>
    </rPh>
    <rPh sb="11" eb="13">
      <t>セツビ</t>
    </rPh>
    <rPh sb="13" eb="15">
      <t>テンケン</t>
    </rPh>
    <phoneticPr fontId="2"/>
  </si>
  <si>
    <t>法定期間内における消費設備調査頻度</t>
    <rPh sb="0" eb="2">
      <t>ホウテイ</t>
    </rPh>
    <rPh sb="2" eb="4">
      <t>キカン</t>
    </rPh>
    <rPh sb="9" eb="11">
      <t>ショウヒ</t>
    </rPh>
    <rPh sb="11" eb="13">
      <t>セツビ</t>
    </rPh>
    <rPh sb="13" eb="15">
      <t>チョウサ</t>
    </rPh>
    <rPh sb="15" eb="17">
      <t>ヒンド</t>
    </rPh>
    <phoneticPr fontId="2"/>
  </si>
  <si>
    <t>メータの異常表示の確認</t>
    <rPh sb="4" eb="6">
      <t>イジョウ</t>
    </rPh>
    <rPh sb="6" eb="8">
      <t>ヒョウジ</t>
    </rPh>
    <rPh sb="9" eb="11">
      <t>カクニン</t>
    </rPh>
    <phoneticPr fontId="2"/>
  </si>
  <si>
    <t>安全装置の有無の調査</t>
    <rPh sb="0" eb="2">
      <t>アンゼン</t>
    </rPh>
    <rPh sb="2" eb="4">
      <t>ソウチ</t>
    </rPh>
    <rPh sb="5" eb="7">
      <t>ウム</t>
    </rPh>
    <rPh sb="8" eb="10">
      <t>チョウサ</t>
    </rPh>
    <phoneticPr fontId="2"/>
  </si>
  <si>
    <t>Ｎｏ．２　消費者保安啓発活動</t>
    <rPh sb="5" eb="8">
      <t>ショウヒシャ</t>
    </rPh>
    <rPh sb="8" eb="10">
      <t>ホアン</t>
    </rPh>
    <rPh sb="10" eb="12">
      <t>ケイハツ</t>
    </rPh>
    <rPh sb="12" eb="14">
      <t>カツドウ</t>
    </rPh>
    <phoneticPr fontId="2"/>
  </si>
  <si>
    <t>消費者への保安啓発活動</t>
    <rPh sb="0" eb="3">
      <t>ショウヒシャ</t>
    </rPh>
    <rPh sb="5" eb="7">
      <t>ホアン</t>
    </rPh>
    <rPh sb="7" eb="9">
      <t>ケイハツ</t>
    </rPh>
    <rPh sb="9" eb="11">
      <t>カツドウ</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</si>
  <si>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</si>
  <si>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協会名</t>
    <rPh sb="0" eb="2">
      <t>キョウカイ</t>
    </rPh>
    <rPh sb="2" eb="3">
      <t>メイ</t>
    </rPh>
    <phoneticPr fontId="2"/>
  </si>
  <si>
    <t>平均得点</t>
    <rPh sb="0" eb="2">
      <t>ヘイキン</t>
    </rPh>
    <rPh sb="2" eb="4">
      <t>トクテン</t>
    </rPh>
    <phoneticPr fontId="2"/>
  </si>
  <si>
    <t>申告書配布事業所数</t>
    <rPh sb="0" eb="3">
      <t>シンコクショ</t>
    </rPh>
    <rPh sb="3" eb="5">
      <t>ハイフ</t>
    </rPh>
    <rPh sb="5" eb="8">
      <t>ジギョウショ</t>
    </rPh>
    <rPh sb="8" eb="9">
      <t>スウ</t>
    </rPh>
    <phoneticPr fontId="2"/>
  </si>
  <si>
    <t>申告書回収事業所数</t>
    <rPh sb="0" eb="3">
      <t>シンコクショ</t>
    </rPh>
    <rPh sb="3" eb="5">
      <t>カイシュウ</t>
    </rPh>
    <rPh sb="5" eb="8">
      <t>ジギョウショ</t>
    </rPh>
    <rPh sb="8" eb="9">
      <t>スウ</t>
    </rPh>
    <phoneticPr fontId="2"/>
  </si>
  <si>
    <t>回収率</t>
    <rPh sb="0" eb="2">
      <t>カイシュウ</t>
    </rPh>
    <rPh sb="2" eb="3">
      <t>リツ</t>
    </rPh>
    <phoneticPr fontId="2"/>
  </si>
  <si>
    <t>備考</t>
    <rPh sb="0" eb="2">
      <t>ビコウ</t>
    </rPh>
    <phoneticPr fontId="2"/>
  </si>
  <si>
    <t>２点又は０点</t>
    <rPh sb="1" eb="2">
      <t>テン</t>
    </rPh>
    <rPh sb="2" eb="3">
      <t>マタ</t>
    </rPh>
    <rPh sb="5" eb="6">
      <t>テン</t>
    </rPh>
    <phoneticPr fontId="2"/>
  </si>
  <si>
    <t>３点又は０点</t>
    <rPh sb="1" eb="2">
      <t>テン</t>
    </rPh>
    <rPh sb="2" eb="3">
      <t>マタ</t>
    </rPh>
    <rPh sb="5" eb="6">
      <t>テン</t>
    </rPh>
    <phoneticPr fontId="2"/>
  </si>
  <si>
    <t>ガス栓カバー等</t>
    <rPh sb="2" eb="3">
      <t>セン</t>
    </rPh>
    <rPh sb="6" eb="7">
      <t>トウ</t>
    </rPh>
    <phoneticPr fontId="2"/>
  </si>
  <si>
    <t>Ｎｏ．１　保安教育・資格取得</t>
    <rPh sb="5" eb="7">
      <t>ホアン</t>
    </rPh>
    <rPh sb="7" eb="9">
      <t>キョウイク</t>
    </rPh>
    <rPh sb="10" eb="12">
      <t>シカク</t>
    </rPh>
    <rPh sb="12" eb="14">
      <t>シュトク</t>
    </rPh>
    <phoneticPr fontId="2"/>
  </si>
  <si>
    <t>体制整備等</t>
    <rPh sb="4" eb="5">
      <t>トウ</t>
    </rPh>
    <phoneticPr fontId="2"/>
  </si>
  <si>
    <t>3点、2点又は0点</t>
    <rPh sb="1" eb="2">
      <t>テン</t>
    </rPh>
    <rPh sb="4" eb="5">
      <t>テン</t>
    </rPh>
    <rPh sb="5" eb="6">
      <t>マタ</t>
    </rPh>
    <rPh sb="8" eb="9">
      <t>テン</t>
    </rPh>
    <phoneticPr fontId="2"/>
  </si>
  <si>
    <t>点</t>
    <phoneticPr fontId="2"/>
  </si>
  <si>
    <t>防災訓練の実施又は参加</t>
    <phoneticPr fontId="2"/>
  </si>
  <si>
    <t>災害マニュアル、災害対策指針等の整備等</t>
    <rPh sb="0" eb="2">
      <t>サイガイ</t>
    </rPh>
    <rPh sb="8" eb="10">
      <t>サイガイ</t>
    </rPh>
    <rPh sb="10" eb="12">
      <t>タイサク</t>
    </rPh>
    <rPh sb="12" eb="15">
      <t>シシントウ</t>
    </rPh>
    <rPh sb="16" eb="18">
      <t>セイビ</t>
    </rPh>
    <rPh sb="18" eb="19">
      <t>ナド</t>
    </rPh>
    <phoneticPr fontId="2"/>
  </si>
  <si>
    <t>②漏洩検知装置</t>
    <rPh sb="1" eb="3">
      <t>ロウエイ</t>
    </rPh>
    <phoneticPr fontId="2"/>
  </si>
  <si>
    <t>④リコール対象品への対応</t>
    <rPh sb="5" eb="7">
      <t>タイショウ</t>
    </rPh>
    <rPh sb="7" eb="8">
      <t>ヒン</t>
    </rPh>
    <rPh sb="10" eb="12">
      <t>タイオウ</t>
    </rPh>
    <phoneticPr fontId="2"/>
  </si>
  <si>
    <t>③高齢者、身体の不自由な消費者等に対する特別な保安活動</t>
    <rPh sb="5" eb="7">
      <t>シンタイ</t>
    </rPh>
    <rPh sb="8" eb="11">
      <t>フジユウ</t>
    </rPh>
    <rPh sb="12" eb="15">
      <t>ショウヒシャ</t>
    </rPh>
    <phoneticPr fontId="2"/>
  </si>
  <si>
    <t>高齢者、身体の不自由な消費者等に対する特別な保安活動</t>
    <rPh sb="4" eb="6">
      <t>シンタイ</t>
    </rPh>
    <rPh sb="7" eb="10">
      <t>フジユウ</t>
    </rPh>
    <rPh sb="11" eb="14">
      <t>ショウヒシャ</t>
    </rPh>
    <rPh sb="16" eb="17">
      <t>タイ</t>
    </rPh>
    <rPh sb="19" eb="21">
      <t>トクベツ</t>
    </rPh>
    <rPh sb="22" eb="24">
      <t>ホアン</t>
    </rPh>
    <rPh sb="24" eb="26">
      <t>カツドウ</t>
    </rPh>
    <phoneticPr fontId="2"/>
  </si>
  <si>
    <t>リコール対象品への対応</t>
    <rPh sb="4" eb="6">
      <t>タイショウ</t>
    </rPh>
    <rPh sb="6" eb="7">
      <t>ヒン</t>
    </rPh>
    <rPh sb="9" eb="11">
      <t>タイオウ</t>
    </rPh>
    <phoneticPr fontId="2"/>
  </si>
  <si>
    <t>設置率</t>
    <phoneticPr fontId="2"/>
  </si>
  <si>
    <t>設置率</t>
    <rPh sb="0" eb="3">
      <t>セッチリツ</t>
    </rPh>
    <phoneticPr fontId="2"/>
  </si>
  <si>
    <t>消費設備の保安啓発活動</t>
    <rPh sb="0" eb="2">
      <t>ショウヒ</t>
    </rPh>
    <rPh sb="2" eb="4">
      <t>セツビ</t>
    </rPh>
    <rPh sb="5" eb="7">
      <t>ホアン</t>
    </rPh>
    <rPh sb="7" eb="9">
      <t>ケイハツ</t>
    </rPh>
    <rPh sb="9" eb="11">
      <t>カツドウ</t>
    </rPh>
    <phoneticPr fontId="2"/>
  </si>
  <si>
    <t>②消費設備の保安啓発活動</t>
    <rPh sb="1" eb="3">
      <t>ショウヒ</t>
    </rPh>
    <rPh sb="3" eb="5">
      <t>セツビ</t>
    </rPh>
    <phoneticPr fontId="2"/>
  </si>
  <si>
    <t>Ⅳ.自然災害対策（災害対策への取組）</t>
    <rPh sb="2" eb="4">
      <t>シゼン</t>
    </rPh>
    <rPh sb="4" eb="6">
      <t>サイガイ</t>
    </rPh>
    <rPh sb="6" eb="8">
      <t>タイサク</t>
    </rPh>
    <phoneticPr fontId="2"/>
  </si>
  <si>
    <t>着色</t>
    <rPh sb="0" eb="2">
      <t>チャクショク</t>
    </rPh>
    <phoneticPr fontId="2"/>
  </si>
  <si>
    <t>全国</t>
    <rPh sb="0" eb="2">
      <t>ゼンコク</t>
    </rPh>
    <phoneticPr fontId="2"/>
  </si>
  <si>
    <t>申告書配布事業所数</t>
    <phoneticPr fontId="2"/>
  </si>
  <si>
    <t>申告書回収事業所数</t>
    <phoneticPr fontId="2"/>
  </si>
  <si>
    <t>回収率</t>
    <phoneticPr fontId="2"/>
  </si>
  <si>
    <t>Ｎｏ．１　保安体制・責任と権限の明確化</t>
    <phoneticPr fontId="2"/>
  </si>
  <si>
    <t>保安確保の目標管理</t>
    <phoneticPr fontId="2"/>
  </si>
  <si>
    <t>２点又は０点</t>
    <phoneticPr fontId="2"/>
  </si>
  <si>
    <t>ガス警報器</t>
    <phoneticPr fontId="2"/>
  </si>
  <si>
    <t>漏洩検知装置</t>
    <phoneticPr fontId="2"/>
  </si>
  <si>
    <t>設置推進</t>
    <phoneticPr fontId="2"/>
  </si>
  <si>
    <t>ガス漏れ警報器連動遮断装置</t>
    <phoneticPr fontId="2"/>
  </si>
  <si>
    <t>⑥</t>
    <phoneticPr fontId="2"/>
  </si>
  <si>
    <t>保安教育の実施</t>
    <phoneticPr fontId="2"/>
  </si>
  <si>
    <t>技術力向上指導</t>
    <phoneticPr fontId="2"/>
  </si>
  <si>
    <t>保安講習会参加</t>
    <phoneticPr fontId="2"/>
  </si>
  <si>
    <t>従事者の資格取得状況</t>
    <phoneticPr fontId="2"/>
  </si>
  <si>
    <t>不完全燃焼防止装置の付いている燃焼器への交換</t>
    <phoneticPr fontId="2"/>
  </si>
  <si>
    <t>業務用厨房施設への法定周知以外の周知</t>
    <phoneticPr fontId="2"/>
  </si>
  <si>
    <t>業務用厨房施設への業務用換気警報器の設置</t>
    <phoneticPr fontId="2"/>
  </si>
  <si>
    <t>経年埋設管の交換</t>
    <phoneticPr fontId="2"/>
  </si>
  <si>
    <t>他工事業者による事故防止対策</t>
    <phoneticPr fontId="2"/>
  </si>
  <si>
    <t>Ⅲ.保安業務  （法定保安業務以外の自主的な保安高度化の取組）</t>
    <phoneticPr fontId="2"/>
  </si>
  <si>
    <t>長期使用製品安全点検制度への協力　</t>
    <phoneticPr fontId="2"/>
  </si>
  <si>
    <t>都道府県協会名</t>
    <phoneticPr fontId="2"/>
  </si>
  <si>
    <t>申告書配布</t>
    <phoneticPr fontId="2"/>
  </si>
  <si>
    <t>申告書回収</t>
    <phoneticPr fontId="2"/>
  </si>
  <si>
    <t>北海道</t>
    <rPh sb="0" eb="3">
      <t>ホッカイドウ</t>
    </rPh>
    <phoneticPr fontId="2"/>
  </si>
  <si>
    <t>青森県</t>
    <rPh sb="0" eb="3">
      <t>アオモリケン</t>
    </rPh>
    <phoneticPr fontId="2"/>
  </si>
  <si>
    <t>秋田県</t>
    <rPh sb="0" eb="3">
      <t>アキタケン</t>
    </rPh>
    <phoneticPr fontId="2"/>
  </si>
  <si>
    <t>岩手県</t>
    <rPh sb="0" eb="3">
      <t>イワテケン</t>
    </rPh>
    <phoneticPr fontId="2"/>
  </si>
  <si>
    <t>山形県</t>
    <rPh sb="0" eb="3">
      <t>ヤマガタケン</t>
    </rPh>
    <phoneticPr fontId="2"/>
  </si>
  <si>
    <t>宮城県</t>
    <rPh sb="0" eb="3">
      <t>ミヤギケン</t>
    </rPh>
    <phoneticPr fontId="2"/>
  </si>
  <si>
    <t>福島県</t>
    <rPh sb="0" eb="3">
      <t>フクシマケン</t>
    </rPh>
    <phoneticPr fontId="2"/>
  </si>
  <si>
    <t>栃木県</t>
    <rPh sb="0" eb="3">
      <t>トチギケン</t>
    </rPh>
    <phoneticPr fontId="2"/>
  </si>
  <si>
    <t>茨城県</t>
    <rPh sb="0" eb="3">
      <t>イバラキケン</t>
    </rPh>
    <phoneticPr fontId="2"/>
  </si>
  <si>
    <t>千葉県</t>
    <rPh sb="0" eb="3">
      <t>チバケン</t>
    </rPh>
    <phoneticPr fontId="2"/>
  </si>
  <si>
    <t>埼玉県</t>
    <rPh sb="0" eb="3">
      <t>サイタマケン</t>
    </rPh>
    <phoneticPr fontId="2"/>
  </si>
  <si>
    <t>群馬県</t>
    <rPh sb="0" eb="3">
      <t>グンマケン</t>
    </rPh>
    <phoneticPr fontId="2"/>
  </si>
  <si>
    <t>東京都</t>
    <rPh sb="0" eb="2">
      <t>トウキョウ</t>
    </rPh>
    <rPh sb="2" eb="3">
      <t>ト</t>
    </rPh>
    <phoneticPr fontId="2"/>
  </si>
  <si>
    <t>神奈川県</t>
    <rPh sb="0" eb="4">
      <t>カナガワケン</t>
    </rPh>
    <phoneticPr fontId="2"/>
  </si>
  <si>
    <t>新潟県</t>
    <rPh sb="0" eb="3">
      <t>ニイガタケン</t>
    </rPh>
    <phoneticPr fontId="2"/>
  </si>
  <si>
    <t>長野県</t>
    <rPh sb="0" eb="3">
      <t>ナガノケン</t>
    </rPh>
    <phoneticPr fontId="2"/>
  </si>
  <si>
    <t>山梨県</t>
    <rPh sb="0" eb="3">
      <t>ヤマナシケン</t>
    </rPh>
    <phoneticPr fontId="2"/>
  </si>
  <si>
    <t>静岡県</t>
    <rPh sb="0" eb="3">
      <t>シズオカケン</t>
    </rPh>
    <phoneticPr fontId="2"/>
  </si>
  <si>
    <t>愛知県</t>
    <rPh sb="0" eb="3">
      <t>アイチケン</t>
    </rPh>
    <phoneticPr fontId="2"/>
  </si>
  <si>
    <t>三重県</t>
    <rPh sb="0" eb="3">
      <t>ミエケン</t>
    </rPh>
    <phoneticPr fontId="2"/>
  </si>
  <si>
    <t>岐阜県</t>
    <rPh sb="0" eb="3">
      <t>ギフケン</t>
    </rPh>
    <phoneticPr fontId="2"/>
  </si>
  <si>
    <t>富山県</t>
    <rPh sb="0" eb="3">
      <t>トヤマケン</t>
    </rPh>
    <phoneticPr fontId="2"/>
  </si>
  <si>
    <t>石川県</t>
    <rPh sb="0" eb="3">
      <t>イシカワケン</t>
    </rPh>
    <phoneticPr fontId="2"/>
  </si>
  <si>
    <t>福井県</t>
    <rPh sb="0" eb="3">
      <t>フクイケン</t>
    </rPh>
    <phoneticPr fontId="2"/>
  </si>
  <si>
    <t>滋賀県</t>
    <rPh sb="0" eb="3">
      <t>シガケン</t>
    </rPh>
    <phoneticPr fontId="2"/>
  </si>
  <si>
    <t>京都府</t>
    <rPh sb="0" eb="3">
      <t>キョウトフ</t>
    </rPh>
    <phoneticPr fontId="2"/>
  </si>
  <si>
    <t>奈良県</t>
    <rPh sb="0" eb="3">
      <t>ナラケン</t>
    </rPh>
    <phoneticPr fontId="2"/>
  </si>
  <si>
    <t>和歌山県</t>
    <rPh sb="0" eb="4">
      <t>ワカヤマケン</t>
    </rPh>
    <phoneticPr fontId="2"/>
  </si>
  <si>
    <t>大阪府</t>
    <rPh sb="0" eb="3">
      <t>オオサカフ</t>
    </rPh>
    <phoneticPr fontId="2"/>
  </si>
  <si>
    <t>兵庫県</t>
    <rPh sb="0" eb="3">
      <t>ヒョウゴケン</t>
    </rPh>
    <phoneticPr fontId="2"/>
  </si>
  <si>
    <t>鳥取県</t>
    <rPh sb="0" eb="2">
      <t>トットリ</t>
    </rPh>
    <rPh sb="2" eb="3">
      <t>ケン</t>
    </rPh>
    <phoneticPr fontId="2"/>
  </si>
  <si>
    <t>岡山県</t>
    <rPh sb="0" eb="3">
      <t>オカヤマケン</t>
    </rPh>
    <phoneticPr fontId="2"/>
  </si>
  <si>
    <t>島根県</t>
    <rPh sb="0" eb="3">
      <t>シマネケン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</si>
  <si>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</si>
  <si>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</si>
  <si>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</si>
  <si>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</si>
  <si>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高知県</t>
    <rPh sb="0" eb="3">
      <t>コウチケン</t>
    </rPh>
    <phoneticPr fontId="2"/>
  </si>
  <si>
    <t>愛媛県</t>
    <rPh sb="0" eb="3">
      <t>エヒメケン</t>
    </rPh>
    <phoneticPr fontId="2"/>
  </si>
  <si>
    <t>福岡県</t>
    <rPh sb="0" eb="3">
      <t>フクオカケン</t>
    </rPh>
    <phoneticPr fontId="2"/>
  </si>
  <si>
    <t>佐賀県</t>
    <rPh sb="0" eb="3">
      <t>サガケン</t>
    </rPh>
    <phoneticPr fontId="2"/>
  </si>
  <si>
    <t>長崎県</t>
    <rPh sb="0" eb="3">
      <t>ナガサキケン</t>
    </rPh>
    <phoneticPr fontId="2"/>
  </si>
  <si>
    <t>大分県</t>
    <rPh sb="0" eb="3">
      <t>オオイタケン</t>
    </rPh>
    <phoneticPr fontId="2"/>
  </si>
  <si>
    <t>熊本県</t>
    <rPh sb="0" eb="3">
      <t>クマモトケン</t>
    </rPh>
    <phoneticPr fontId="2"/>
  </si>
  <si>
    <t>宮崎県</t>
    <rPh sb="0" eb="3">
      <t>ミヤザキケン</t>
    </rPh>
    <phoneticPr fontId="2"/>
  </si>
  <si>
    <t>鹿児島県</t>
    <rPh sb="0" eb="4">
      <t>カゴシマケン</t>
    </rPh>
    <phoneticPr fontId="2"/>
  </si>
  <si>
    <t>沖縄県</t>
    <rPh sb="0" eb="3">
      <t>オキナワケン</t>
    </rPh>
    <phoneticPr fontId="2"/>
  </si>
  <si>
    <t>No.</t>
    <phoneticPr fontId="2"/>
  </si>
  <si>
    <t>申告書
配布</t>
    <rPh sb="0" eb="3">
      <t>シンコクショ</t>
    </rPh>
    <rPh sb="4" eb="6">
      <t>ハイフ</t>
    </rPh>
    <phoneticPr fontId="2"/>
  </si>
  <si>
    <t>申告書
回収</t>
    <rPh sb="0" eb="3">
      <t>シンコクショ</t>
    </rPh>
    <rPh sb="4" eb="6">
      <t>カイシュウ</t>
    </rPh>
    <phoneticPr fontId="2"/>
  </si>
  <si>
    <t>（一社）全国ＬＰガス協会</t>
    <rPh sb="1" eb="2">
      <t>イチ</t>
    </rPh>
    <rPh sb="2" eb="3">
      <t>シャ</t>
    </rPh>
    <rPh sb="4" eb="6">
      <t>ゼンコク</t>
    </rPh>
    <rPh sb="10" eb="12">
      <t>キョウカイ</t>
    </rPh>
    <phoneticPr fontId="2"/>
  </si>
  <si>
    <t>別添２</t>
    <rPh sb="0" eb="2">
      <t>ベッテン</t>
    </rPh>
    <phoneticPr fontId="2"/>
  </si>
  <si>
    <t>「▽」ボタンをクリックして該当の都道府県名を選択してください。都道府県協会の平均点が表示されます。</t>
    <rPh sb="13" eb="15">
      <t>ガイトウ</t>
    </rPh>
    <rPh sb="20" eb="21">
      <t>メイ</t>
    </rPh>
    <rPh sb="31" eb="35">
      <t>トドウフケン</t>
    </rPh>
    <rPh sb="35" eb="37">
      <t>キョウカイ</t>
    </rPh>
    <rPh sb="38" eb="41">
      <t>ヘイキンテン</t>
    </rPh>
    <rPh sb="42" eb="44">
      <t>ヒョウジ</t>
    </rPh>
    <phoneticPr fontId="2"/>
  </si>
  <si>
    <t xml:space="preserve"> </t>
    <phoneticPr fontId="2"/>
  </si>
  <si>
    <t>導入率等</t>
    <rPh sb="0" eb="2">
      <t>ドウニュウ</t>
    </rPh>
    <rPh sb="2" eb="3">
      <t>リツ</t>
    </rPh>
    <rPh sb="3" eb="4">
      <t>トウ</t>
    </rPh>
    <phoneticPr fontId="2"/>
  </si>
  <si>
    <t>Ｎｏ．１　保安体制・責任と権限の明確化</t>
    <phoneticPr fontId="2"/>
  </si>
  <si>
    <t>①</t>
    <phoneticPr fontId="2"/>
  </si>
  <si>
    <t>保安確保の目標管理</t>
    <phoneticPr fontId="2"/>
  </si>
  <si>
    <t>ガス警報器</t>
    <phoneticPr fontId="2"/>
  </si>
  <si>
    <t>②</t>
    <phoneticPr fontId="2"/>
  </si>
  <si>
    <t>漏洩検知装置</t>
    <phoneticPr fontId="2"/>
  </si>
  <si>
    <t>③</t>
    <phoneticPr fontId="2"/>
  </si>
  <si>
    <t>設置推進</t>
    <phoneticPr fontId="2"/>
  </si>
  <si>
    <t>④</t>
    <phoneticPr fontId="2"/>
  </si>
  <si>
    <t>⑤</t>
    <phoneticPr fontId="2"/>
  </si>
  <si>
    <t>ガス漏れ警報器連動遮断装置</t>
    <phoneticPr fontId="2"/>
  </si>
  <si>
    <t>⑥</t>
    <phoneticPr fontId="2"/>
  </si>
  <si>
    <t>調整器、高低圧ホースの定期交換</t>
    <rPh sb="0" eb="3">
      <t>チョウセイキ</t>
    </rPh>
    <rPh sb="4" eb="5">
      <t>コウ</t>
    </rPh>
    <rPh sb="5" eb="7">
      <t>テイアツ</t>
    </rPh>
    <rPh sb="11" eb="13">
      <t>テイキ</t>
    </rPh>
    <rPh sb="13" eb="15">
      <t>コウカン</t>
    </rPh>
    <phoneticPr fontId="2"/>
  </si>
  <si>
    <t>保安教育の実施</t>
    <phoneticPr fontId="2"/>
  </si>
  <si>
    <t>技術力向上指導</t>
    <phoneticPr fontId="2"/>
  </si>
  <si>
    <t>保安講習会参加</t>
    <phoneticPr fontId="2"/>
  </si>
  <si>
    <t>従事者の資格取得状況</t>
    <phoneticPr fontId="2"/>
  </si>
  <si>
    <t>不完全燃焼防止装置の付いている燃焼器への交換</t>
    <phoneticPr fontId="2"/>
  </si>
  <si>
    <t>業務用厨房施設への法定周知以外の周知</t>
    <phoneticPr fontId="2"/>
  </si>
  <si>
    <t>業務用厨房施設への業務用換気警報器の設置</t>
    <phoneticPr fontId="2"/>
  </si>
  <si>
    <t>配管図面の保管</t>
    <phoneticPr fontId="2"/>
  </si>
  <si>
    <t>経年埋設管の交換</t>
    <phoneticPr fontId="2"/>
  </si>
  <si>
    <t>他工事業者による事故防止対策</t>
    <phoneticPr fontId="2"/>
  </si>
  <si>
    <t>Ⅲ.保安業務  （法定保安業務以外の自主的な保安高度化の取組）</t>
    <phoneticPr fontId="2"/>
  </si>
  <si>
    <t>長期使用製品安全点検制度への協力　</t>
    <phoneticPr fontId="2"/>
  </si>
  <si>
    <t>設置率</t>
    <phoneticPr fontId="2"/>
  </si>
  <si>
    <t>容器への鎖又はベルトの２本取付け</t>
    <phoneticPr fontId="2"/>
  </si>
  <si>
    <t>防災訓練の実施又は参加</t>
    <phoneticPr fontId="2"/>
  </si>
  <si>
    <t>ハザードマップの活用</t>
    <rPh sb="8" eb="10">
      <t>カツヨウ</t>
    </rPh>
    <phoneticPr fontId="2"/>
  </si>
  <si>
    <t>災害発生時の対応について</t>
    <rPh sb="0" eb="2">
      <t>サイガイ</t>
    </rPh>
    <rPh sb="2" eb="4">
      <t>ハッセイ</t>
    </rPh>
    <rPh sb="4" eb="5">
      <t>ジ</t>
    </rPh>
    <rPh sb="6" eb="8">
      <t>タイオウ</t>
    </rPh>
    <phoneticPr fontId="2"/>
  </si>
  <si>
    <t>総合計（Ⅰ＋Ⅱ＋Ⅲ＋Ⅳ）</t>
    <rPh sb="0" eb="3">
      <t>ソウゴウケイ</t>
    </rPh>
    <phoneticPr fontId="2"/>
  </si>
  <si>
    <t>２点又は０点</t>
    <phoneticPr fontId="2"/>
  </si>
  <si>
    <t>自主保安活動チェックシート</t>
    <phoneticPr fontId="2"/>
  </si>
  <si>
    <t>Ⅰ.保安方針</t>
    <phoneticPr fontId="2"/>
  </si>
  <si>
    <t>Ⅱ.保安管理体制</t>
    <phoneticPr fontId="2"/>
  </si>
  <si>
    <t>Ⅲ.保安業務  （法定保安業務以外の自主的な保安高度化の取組）</t>
    <phoneticPr fontId="2"/>
  </si>
  <si>
    <t>Ｎｏ．３　予防保全（期限管理）</t>
    <phoneticPr fontId="2"/>
  </si>
  <si>
    <t>Ｎｏ．１　自主的な保安高度化の取組</t>
    <phoneticPr fontId="2"/>
  </si>
  <si>
    <t>Ｎｏ．２　消費者保安啓発活動</t>
    <phoneticPr fontId="2"/>
  </si>
  <si>
    <t>①ガス警報器</t>
    <phoneticPr fontId="2"/>
  </si>
  <si>
    <t>③集中監視システムの導入</t>
    <phoneticPr fontId="2"/>
  </si>
  <si>
    <t>④安全装置付きガスコンロ</t>
    <phoneticPr fontId="2"/>
  </si>
  <si>
    <t>⑤ガス漏れ警報器連動遮断装置</t>
    <phoneticPr fontId="2"/>
  </si>
  <si>
    <t>⑥ガス栓カバー等</t>
    <phoneticPr fontId="2"/>
  </si>
  <si>
    <t>①調整器、高低圧ホースの定期交換</t>
    <phoneticPr fontId="2"/>
  </si>
  <si>
    <t>②定期交換の管理</t>
    <phoneticPr fontId="2"/>
  </si>
  <si>
    <t>③老朽化設備・機器の一掃</t>
    <phoneticPr fontId="2"/>
  </si>
  <si>
    <t>①保安教育の実施</t>
    <phoneticPr fontId="2"/>
  </si>
  <si>
    <t>②従事者の資格取得状況</t>
    <phoneticPr fontId="2"/>
  </si>
  <si>
    <t>①不燃防が付いていない器具を使用している消費者への保安啓発活動</t>
    <phoneticPr fontId="2"/>
  </si>
  <si>
    <t>③不燃防の付いている燃焼器への交換</t>
    <phoneticPr fontId="2"/>
  </si>
  <si>
    <t>④業務用厨房施設への法定周知以外の周知</t>
    <phoneticPr fontId="2"/>
  </si>
  <si>
    <t>⑤業務用厨房施設への業務用換気警報器の設置</t>
    <phoneticPr fontId="2"/>
  </si>
  <si>
    <t>①配管図面の保管</t>
    <phoneticPr fontId="2"/>
  </si>
  <si>
    <t>①経年埋設管の交換</t>
    <phoneticPr fontId="2"/>
  </si>
  <si>
    <t>②他工事業者による事故防止対策</t>
    <phoneticPr fontId="2"/>
  </si>
  <si>
    <t>③メータの異常表示の確認</t>
    <phoneticPr fontId="2"/>
  </si>
  <si>
    <t>④安全装置の有無の調査</t>
    <phoneticPr fontId="2"/>
  </si>
  <si>
    <t>①消費者への保安啓発活動</t>
    <phoneticPr fontId="2"/>
  </si>
  <si>
    <t>②１０月の消費者保安月間における消費者への保安啓発活動</t>
    <phoneticPr fontId="2"/>
  </si>
  <si>
    <t>⑤長期使用製品安全点検制度への協力　</t>
    <phoneticPr fontId="2"/>
  </si>
  <si>
    <t>①ガス放出防止型高圧ホース又はガス放出防止器の設置</t>
    <phoneticPr fontId="2"/>
  </si>
  <si>
    <t>②容器への鎖又はベルトの２本取付け</t>
    <phoneticPr fontId="2"/>
  </si>
  <si>
    <t>③防災訓練の実施又は参加</t>
    <phoneticPr fontId="2"/>
  </si>
  <si>
    <t>④災害マニュアル、災害対策指針等の整備等</t>
  </si>
  <si>
    <t>⑤ハザードマップの活用</t>
    <phoneticPr fontId="2"/>
  </si>
  <si>
    <t>⑥災害発生時の対応について</t>
    <phoneticPr fontId="2"/>
  </si>
  <si>
    <t>体制整備等</t>
    <phoneticPr fontId="2"/>
  </si>
  <si>
    <t>２点又は０点</t>
  </si>
  <si>
    <t>2点、1点又は0点</t>
  </si>
  <si>
    <t>3点、2点、1点又は0点</t>
  </si>
  <si>
    <t>１点又は０点</t>
  </si>
  <si>
    <t>３点又は０点</t>
  </si>
  <si>
    <t>平均</t>
  </si>
  <si>
    <t xml:space="preserve"> - </t>
    <phoneticPr fontId="2"/>
  </si>
  <si>
    <t>部分をクリックすると右側に「▽」ボタンが出てきます。</t>
    <phoneticPr fontId="2"/>
  </si>
  <si>
    <t>0%以上～10％未満</t>
  </si>
  <si>
    <t>10%以上～20％未満</t>
  </si>
  <si>
    <t>20%以上～30％未満</t>
  </si>
  <si>
    <t>30%以上～40％未満</t>
  </si>
  <si>
    <t>40%以上～50％未満</t>
  </si>
  <si>
    <t>50%以上～60％未満</t>
  </si>
  <si>
    <t>60%以上～70％未満</t>
  </si>
  <si>
    <t>70%以上～80％未満</t>
  </si>
  <si>
    <t>80%以上～90％未満</t>
  </si>
  <si>
    <t>合計</t>
  </si>
  <si>
    <t>90%以上～100％未満</t>
    <rPh sb="10" eb="12">
      <t>ミマン</t>
    </rPh>
    <phoneticPr fontId="2"/>
  </si>
  <si>
    <t>ガス放出防止型高圧ホース又はガス放出防止
器の設置</t>
    <rPh sb="2" eb="4">
      <t>ホウシュツ</t>
    </rPh>
    <rPh sb="4" eb="6">
      <t>ボウシ</t>
    </rPh>
    <rPh sb="6" eb="7">
      <t>カタ</t>
    </rPh>
    <rPh sb="7" eb="9">
      <t>コウアツ</t>
    </rPh>
    <rPh sb="12" eb="13">
      <t>マタ</t>
    </rPh>
    <rPh sb="16" eb="18">
      <t>ホウシュツ</t>
    </rPh>
    <rPh sb="18" eb="20">
      <t>ボウシ</t>
    </rPh>
    <rPh sb="21" eb="22">
      <t>ウツワ</t>
    </rPh>
    <rPh sb="23" eb="25">
      <t>セッチ</t>
    </rPh>
    <phoneticPr fontId="2"/>
  </si>
  <si>
    <t>ガス放出防止型高圧ホース又はガス放出
防止器の設置</t>
    <rPh sb="2" eb="4">
      <t>ホウシュツ</t>
    </rPh>
    <rPh sb="4" eb="6">
      <t>ボウシ</t>
    </rPh>
    <rPh sb="6" eb="7">
      <t>カタ</t>
    </rPh>
    <rPh sb="7" eb="9">
      <t>コウアツ</t>
    </rPh>
    <rPh sb="12" eb="13">
      <t>マタ</t>
    </rPh>
    <rPh sb="16" eb="18">
      <t>ホウシュツ</t>
    </rPh>
    <rPh sb="19" eb="21">
      <t>ボウシ</t>
    </rPh>
    <rPh sb="21" eb="22">
      <t>ウツワ</t>
    </rPh>
    <rPh sb="23" eb="25">
      <t>セッチ</t>
    </rPh>
    <phoneticPr fontId="2"/>
  </si>
  <si>
    <t>Ｎｏ．１　経営者等の保安確保</t>
  </si>
  <si>
    <t>Ｎｏ．２　保安教育・資格取得</t>
    <phoneticPr fontId="2"/>
  </si>
  <si>
    <t>Ｎｏ．３　ＣＯ中毒事故防止対策</t>
    <phoneticPr fontId="2"/>
  </si>
  <si>
    <t>Ｎｏ．４配管図面</t>
    <phoneticPr fontId="2"/>
  </si>
  <si>
    <t>Ｎｏ．５　埋設管の管理</t>
    <phoneticPr fontId="2"/>
  </si>
  <si>
    <t>①経営者等の保安確保へ向けたコミットメント等</t>
  </si>
  <si>
    <t>①法定期間内における供給設備点検の実施体制</t>
    <phoneticPr fontId="2"/>
  </si>
  <si>
    <t>②法定期間内における消費設備調査の実施体制</t>
    <phoneticPr fontId="2"/>
  </si>
  <si>
    <t>⑤軒先容器等の適切な管理</t>
    <phoneticPr fontId="2"/>
  </si>
  <si>
    <t>⑥質量販売にかかる事故防止対策</t>
    <phoneticPr fontId="2"/>
  </si>
  <si>
    <t>カップリングの推奨</t>
    <phoneticPr fontId="2"/>
  </si>
  <si>
    <t>容器の引き取り</t>
    <phoneticPr fontId="2"/>
  </si>
  <si>
    <t>１点又は０点</t>
    <rPh sb="1" eb="2">
      <t>テン</t>
    </rPh>
    <rPh sb="2" eb="3">
      <t>マタ</t>
    </rPh>
    <rPh sb="5" eb="6">
      <t>テン</t>
    </rPh>
    <phoneticPr fontId="2"/>
  </si>
  <si>
    <t>Ｎｏ．１　経営者等の保安確保</t>
    <rPh sb="5" eb="8">
      <t>ケイエイシャ</t>
    </rPh>
    <rPh sb="8" eb="9">
      <t>トウ</t>
    </rPh>
    <rPh sb="10" eb="12">
      <t>ホアン</t>
    </rPh>
    <rPh sb="12" eb="14">
      <t>カクホ</t>
    </rPh>
    <phoneticPr fontId="2"/>
  </si>
  <si>
    <t>①</t>
  </si>
  <si>
    <t>経営者等の保安確保へ向けたコミットメント等</t>
    <phoneticPr fontId="2"/>
  </si>
  <si>
    <t>Ｎｏ．２　保安教育・資格取得</t>
    <rPh sb="5" eb="7">
      <t>ホアン</t>
    </rPh>
    <rPh sb="7" eb="9">
      <t>キョウイク</t>
    </rPh>
    <rPh sb="10" eb="12">
      <t>シカク</t>
    </rPh>
    <rPh sb="12" eb="14">
      <t>シュトク</t>
    </rPh>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</si>
  <si>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</si>
  <si>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phoneticPr fontId="2"/>
  </si>
  <si>
    <t>Ｎｏ．５　埋設管の管理</t>
    <rPh sb="5" eb="8">
      <t>マイセツカン</t>
    </rPh>
    <rPh sb="9" eb="11">
      <t>カンリ</t>
    </rPh>
    <phoneticPr fontId="2"/>
  </si>
  <si>
    <t>軒先容器等の適切な管理</t>
    <phoneticPr fontId="2"/>
  </si>
  <si>
    <t>質量販売にかかる事故防止対策</t>
    <phoneticPr fontId="2"/>
  </si>
  <si>
    <t>カップリングの推奨</t>
    <rPh sb="7" eb="9">
      <t>スイショウ</t>
    </rPh>
    <phoneticPr fontId="2"/>
  </si>
  <si>
    <t>容器の引き取り</t>
    <rPh sb="0" eb="2">
      <t>ヨウキ</t>
    </rPh>
    <rPh sb="3" eb="4">
      <t>ヒ</t>
    </rPh>
    <rPh sb="5" eb="6">
      <t>ト</t>
    </rPh>
    <phoneticPr fontId="2"/>
  </si>
  <si>
    <t>軒先容器等の適切な管理</t>
    <rPh sb="0" eb="2">
      <t>ノキサキ</t>
    </rPh>
    <rPh sb="2" eb="4">
      <t>ヨウキ</t>
    </rPh>
    <rPh sb="4" eb="5">
      <t>トウ</t>
    </rPh>
    <rPh sb="6" eb="8">
      <t>テキセツ</t>
    </rPh>
    <rPh sb="9" eb="11">
      <t>カンリ</t>
    </rPh>
    <phoneticPr fontId="2"/>
  </si>
  <si>
    <t>質量販売にかかる事故防止対策</t>
    <rPh sb="0" eb="2">
      <t>シツリョウ</t>
    </rPh>
    <rPh sb="2" eb="4">
      <t>ハンバイ</t>
    </rPh>
    <rPh sb="8" eb="10">
      <t>ジコ</t>
    </rPh>
    <rPh sb="10" eb="12">
      <t>ボウシ</t>
    </rPh>
    <rPh sb="12" eb="14">
      <t>タイサク</t>
    </rPh>
    <phoneticPr fontId="2"/>
  </si>
  <si>
    <t>令和３年度自主保安活動チェックシート全国集計</t>
    <rPh sb="0" eb="1">
      <t>レイ</t>
    </rPh>
    <rPh sb="1" eb="2">
      <t>ワ</t>
    </rPh>
    <rPh sb="3" eb="5">
      <t>ネンド</t>
    </rPh>
    <rPh sb="4" eb="5">
      <t>ガンネン</t>
    </rPh>
    <rPh sb="5" eb="7">
      <t>ジシュ</t>
    </rPh>
    <rPh sb="7" eb="9">
      <t>ホアン</t>
    </rPh>
    <rPh sb="9" eb="11">
      <t>カツドウ</t>
    </rPh>
    <rPh sb="18" eb="20">
      <t>ゼンコク</t>
    </rPh>
    <rPh sb="20" eb="22">
      <t>シュウケイ</t>
    </rPh>
    <phoneticPr fontId="2"/>
  </si>
  <si>
    <t xml:space="preserve">   令和３年度自主保安活動チェックシート集計結果</t>
    <rPh sb="3" eb="4">
      <t>レイ</t>
    </rPh>
    <rPh sb="4" eb="5">
      <t>ワ</t>
    </rPh>
    <rPh sb="6" eb="8">
      <t>ネンド</t>
    </rPh>
    <phoneticPr fontId="2"/>
  </si>
  <si>
    <t>令和３年度都道府県別集計結果</t>
    <rPh sb="0" eb="1">
      <t>レイ</t>
    </rPh>
    <rPh sb="1" eb="2">
      <t>ワ</t>
    </rPh>
    <rPh sb="3" eb="4">
      <t>ネン</t>
    </rPh>
    <rPh sb="4" eb="5">
      <t>ド</t>
    </rPh>
    <phoneticPr fontId="2"/>
  </si>
  <si>
    <t>　　　　　　　　【令和３年４月３０日現在、令和３年１０月１３日集計】</t>
    <rPh sb="9" eb="11">
      <t>レイワ</t>
    </rPh>
    <rPh sb="12" eb="13">
      <t>ネン</t>
    </rPh>
    <rPh sb="13" eb="14">
      <t>ヘイネン</t>
    </rPh>
    <rPh sb="14" eb="15">
      <t>ガツ</t>
    </rPh>
    <rPh sb="17" eb="18">
      <t>ニチ</t>
    </rPh>
    <rPh sb="18" eb="20">
      <t>ゲンザイ</t>
    </rPh>
    <rPh sb="21" eb="23">
      <t>レイワ</t>
    </rPh>
    <rPh sb="24" eb="25">
      <t>ネン</t>
    </rPh>
    <rPh sb="27" eb="28">
      <t>ガツ</t>
    </rPh>
    <rPh sb="30" eb="31">
      <t>ニチ</t>
    </rPh>
    <rPh sb="31" eb="33">
      <t>シュウケイ</t>
    </rPh>
    <phoneticPr fontId="2"/>
  </si>
  <si>
    <t>都道府県別</t>
  </si>
  <si>
    <t>令和3年度回収</t>
    <rPh sb="0" eb="2">
      <t>レイワ</t>
    </rPh>
    <rPh sb="3" eb="5">
      <t>ネンド</t>
    </rPh>
    <rPh sb="5" eb="7">
      <t>カイシュウ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</si>
</sst>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General&quot;事&quot;&quot;業&quot;&quot;所&quot;"/>
    <numFmt numFmtId="178" formatCode="#,##0&quot;事業所&quot;"/>
    <numFmt numFmtId="179" formatCode="\(0.00%\)"/>
    <numFmt numFmtId="180" formatCode="#,##0.0;[Red]\-#,##0.0"/>
    <numFmt numFmtId="181" formatCode="#,##0&quot;点&quot;"/>
    <numFmt numFmtId="182" formatCode="0.0000000"/>
  </numFmts>
  <fonts count="47">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b/>
      <sz val="20"/>
      <name val="ＭＳ Ｐゴシック"/>
      <family val="3"/>
      <charset val="128"/>
    </font>
    <font>
      <b/>
      <sz val="16"/>
      <name val="ＭＳ Ｐゴシック"/>
      <family val="3"/>
      <charset val="128"/>
    </font>
    <font>
      <b/>
      <sz val="26"/>
      <name val="ＭＳ Ｐゴシック"/>
      <family val="3"/>
      <charset val="128"/>
    </font>
    <font>
      <sz val="18"/>
      <name val="ＭＳ Ｐゴシック"/>
      <family val="3"/>
      <charset val="128"/>
    </font>
    <font>
      <b/>
      <sz val="12"/>
      <name val="ＭＳ Ｐゴシック"/>
      <family val="3"/>
      <charset val="128"/>
    </font>
    <font>
      <b/>
      <i/>
      <sz val="36"/>
      <color indexed="48"/>
      <name val="ＭＳ Ｐゴシック"/>
      <family val="3"/>
      <charset val="128"/>
    </font>
    <font>
      <b/>
      <i/>
      <sz val="16"/>
      <name val="ＭＳ Ｐゴシック"/>
      <family val="3"/>
      <charset val="128"/>
    </font>
    <font>
      <b/>
      <sz val="14"/>
      <name val="ＭＳ Ｐゴシック"/>
      <family val="3"/>
      <charset val="128"/>
    </font>
    <font>
      <b/>
      <sz val="22"/>
      <name val="ＭＳ Ｐゴシック"/>
      <family val="3"/>
      <charset val="128"/>
    </font>
    <font>
      <sz val="16"/>
      <name val="ＭＳ Ｐゴシック"/>
      <family val="3"/>
      <charset val="128"/>
    </font>
    <font>
      <sz val="20"/>
      <name val="ＭＳ Ｐゴシック"/>
      <family val="3"/>
      <charset val="128"/>
    </font>
    <font>
      <b/>
      <sz val="24"/>
      <name val="ＭＳ Ｐゴシック"/>
      <family val="3"/>
      <charset val="128"/>
    </font>
    <font>
      <b/>
      <sz val="48"/>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b/>
      <sz val="20"/>
      <name val="ＭＳ ゴシック"/>
      <family val="3"/>
      <charset val="128"/>
    </font>
    <font>
      <b/>
      <sz val="12"/>
      <name val="ＭＳ ゴシック"/>
      <family val="3"/>
      <charset val="128"/>
    </font>
    <font>
      <b/>
      <sz val="9"/>
      <color indexed="81"/>
      <name val="ＭＳ Ｐゴシック"/>
      <family val="3"/>
      <charset val="128"/>
    </font>
    <font>
      <b/>
      <sz val="14"/>
      <name val="ＭＳ ゴシック"/>
      <family val="3"/>
      <charset val="128"/>
    </font>
    <font>
      <b/>
      <sz val="14"/>
      <color rgb="FFFF0000"/>
      <name val="ＭＳ Ｐゴシック"/>
      <family val="3"/>
      <charset val="128"/>
    </font>
    <font>
      <b/>
      <sz val="11"/>
      <color rgb="FFFF0000"/>
      <name val="ＭＳ ゴシック"/>
      <family val="3"/>
      <charset val="128"/>
    </font>
    <font>
      <sz val="12"/>
      <color theme="1"/>
      <name val="ＭＳ ゴシック"/>
      <family val="3"/>
      <charset val="128"/>
    </font>
    <font>
      <sz val="11"/>
      <color theme="1"/>
      <name val="ＭＳ ゴシック"/>
      <family val="3"/>
      <charset val="128"/>
    </font>
    <font>
      <b/>
      <sz val="11"/>
      <color theme="1"/>
      <name val="ＭＳ ゴシック"/>
      <family val="3"/>
      <charset val="128"/>
    </font>
    <font>
      <b/>
      <sz val="10"/>
      <color theme="1"/>
      <name val="ＭＳ ゴシック"/>
      <family val="3"/>
      <charset val="128"/>
    </font>
    <font>
      <b/>
      <sz val="14"/>
      <color theme="1"/>
      <name val="ＭＳ ゴシック"/>
      <family val="3"/>
      <charset val="128"/>
    </font>
    <font>
      <sz val="10"/>
      <color theme="1"/>
      <name val="ＭＳ ゴシック"/>
      <family val="3"/>
      <charset val="128"/>
    </font>
    <font>
      <b/>
      <sz val="12"/>
      <color theme="1"/>
      <name val="ＭＳ ゴシック"/>
      <family val="3"/>
      <charset val="128"/>
    </font>
    <font>
      <b/>
      <strike/>
      <sz val="12"/>
      <color theme="1"/>
      <name val="ＭＳ ゴシック"/>
      <family val="3"/>
      <charset val="128"/>
    </font>
    <font>
      <sz val="24"/>
      <name val="ＭＳ ゴシック"/>
      <family val="3"/>
      <charset val="128"/>
    </font>
    <font>
      <b/>
      <sz val="28"/>
      <name val="ＭＳ ゴシック"/>
      <family val="3"/>
      <charset val="128"/>
    </font>
    <font>
      <b/>
      <sz val="16"/>
      <name val="ＭＳ ゴシック"/>
      <family val="3"/>
      <charset val="128"/>
    </font>
    <font>
      <b/>
      <sz val="11"/>
      <name val="ＭＳ ゴシック"/>
      <family val="3"/>
      <charset val="128"/>
    </font>
    <font>
      <sz val="14"/>
      <name val="ＭＳ ゴシック"/>
      <family val="3"/>
      <charset val="128"/>
    </font>
    <font>
      <sz val="16"/>
      <name val="ＭＳ ゴシック"/>
      <family val="3"/>
      <charset val="128"/>
    </font>
    <font>
      <sz val="12"/>
      <name val="ＭＳ Ｐゴシック"/>
      <family val="3"/>
      <charset val="128"/>
    </font>
    <font>
      <sz val="9"/>
      <color theme="1"/>
      <name val="ＭＳ ゴシック"/>
      <family val="3"/>
      <charset val="128"/>
    </font>
    <font>
      <sz val="9"/>
      <color indexed="81"/>
      <name val="MS P ゴシック"/>
      <family val="3"/>
      <charset val="128"/>
    </font>
    <font>
      <b/>
      <sz val="9"/>
      <color indexed="81"/>
      <name val="MS P ゴシック"/>
      <family val="3"/>
      <charset val="128"/>
    </font>
  </fonts>
  <fills count="9">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s>
  <borders count="222">
    <border>
      <left/>
      <right/>
      <top/>
      <bottom/>
      <diagonal/>
    </border>
    <border>
      <left style="thin">
        <color indexed="64"/>
      </left>
      <right style="thin">
        <color indexed="64"/>
      </right>
      <top style="medium">
        <color indexed="64"/>
      </top>
      <bottom style="thick">
        <color indexed="64"/>
      </bottom>
      <diagonal/>
    </border>
    <border>
      <left style="thick">
        <color indexed="64"/>
      </left>
      <right style="thin">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thick">
        <color indexed="64"/>
      </bottom>
      <diagonal/>
    </border>
    <border>
      <left/>
      <right/>
      <top style="thick">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ck">
        <color indexed="64"/>
      </right>
      <top style="thick">
        <color indexed="64"/>
      </top>
      <bottom style="medium">
        <color indexed="64"/>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thick">
        <color indexed="64"/>
      </right>
      <top/>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medium">
        <color indexed="64"/>
      </right>
      <top style="thick">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thick">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diagonal/>
    </border>
    <border>
      <left/>
      <right style="thick">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medium">
        <color indexed="64"/>
      </bottom>
      <diagonal/>
    </border>
    <border>
      <left style="medium">
        <color indexed="64"/>
      </left>
      <right/>
      <top style="thin">
        <color indexed="64"/>
      </top>
      <bottom style="medium">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ck">
        <color indexed="64"/>
      </right>
      <top/>
      <bottom style="thick">
        <color indexed="64"/>
      </bottom>
      <diagonal/>
    </border>
    <border>
      <left style="thick">
        <color indexed="64"/>
      </left>
      <right style="thin">
        <color indexed="64"/>
      </right>
      <top style="hair">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style="double">
        <color indexed="64"/>
      </left>
      <right style="medium">
        <color indexed="64"/>
      </right>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thick">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ck">
        <color indexed="64"/>
      </right>
      <top style="thin">
        <color indexed="64"/>
      </top>
      <bottom style="medium">
        <color indexed="64"/>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n">
        <color indexed="64"/>
      </left>
      <right/>
      <top style="double">
        <color indexed="64"/>
      </top>
      <bottom style="medium">
        <color indexed="64"/>
      </bottom>
      <diagonal/>
    </border>
    <border>
      <left/>
      <right style="thick">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ck">
        <color indexed="64"/>
      </top>
      <bottom style="thin">
        <color indexed="64"/>
      </bottom>
      <diagonal/>
    </border>
    <border>
      <left style="medium">
        <color indexed="64"/>
      </left>
      <right/>
      <top style="double">
        <color indexed="64"/>
      </top>
      <bottom style="thick">
        <color indexed="64"/>
      </bottom>
      <diagonal/>
    </border>
    <border>
      <left/>
      <right/>
      <top style="double">
        <color indexed="64"/>
      </top>
      <bottom style="thick">
        <color indexed="64"/>
      </bottom>
      <diagonal/>
    </border>
    <border>
      <left style="thick">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ck">
        <color indexed="64"/>
      </right>
      <top style="medium">
        <color indexed="64"/>
      </top>
      <bottom/>
      <diagonal/>
    </border>
    <border>
      <left/>
      <right style="thick">
        <color indexed="64"/>
      </right>
      <top style="medium">
        <color indexed="64"/>
      </top>
      <bottom style="medium">
        <color indexed="64"/>
      </bottom>
      <diagonal/>
    </border>
    <border>
      <left/>
      <right style="thick">
        <color indexed="64"/>
      </right>
      <top style="double">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top style="thick">
        <color indexed="64"/>
      </top>
      <bottom style="thick">
        <color indexed="64"/>
      </bottom>
      <diagonal/>
    </border>
    <border>
      <left style="thick">
        <color indexed="64"/>
      </left>
      <right style="thin">
        <color indexed="64"/>
      </right>
      <top/>
      <bottom style="hair">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right style="thick">
        <color indexed="64"/>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double">
        <color indexed="64"/>
      </right>
      <top style="medium">
        <color indexed="64"/>
      </top>
      <bottom/>
      <diagonal/>
    </border>
    <border>
      <left/>
      <right style="medium">
        <color indexed="64"/>
      </right>
      <top style="medium">
        <color indexed="64"/>
      </top>
      <bottom/>
      <diagonal/>
    </border>
    <border>
      <left style="thick">
        <color indexed="64"/>
      </left>
      <right/>
      <top/>
      <bottom style="thin">
        <color indexed="64"/>
      </bottom>
      <diagonal/>
    </border>
    <border>
      <left style="thin">
        <color indexed="64"/>
      </left>
      <right/>
      <top style="medium">
        <color indexed="64"/>
      </top>
      <bottom style="hair">
        <color indexed="64"/>
      </bottom>
      <diagonal/>
    </border>
    <border>
      <left style="double">
        <color indexed="64"/>
      </left>
      <right style="medium">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thin">
        <color indexed="64"/>
      </top>
      <bottom style="double">
        <color indexed="64"/>
      </bottom>
      <diagonal/>
    </border>
    <border>
      <left style="thick">
        <color indexed="64"/>
      </left>
      <right/>
      <top style="thin">
        <color indexed="64"/>
      </top>
      <bottom style="medium">
        <color indexed="64"/>
      </bottom>
      <diagonal/>
    </border>
    <border>
      <left style="thin">
        <color indexed="64"/>
      </left>
      <right style="thick">
        <color indexed="64"/>
      </right>
      <top/>
      <bottom style="medium">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832">
    <xf numFmtId="0" fontId="0" fillId="0" borderId="0" xfId="0"/>
    <xf numFmtId="0" fontId="8" fillId="0" borderId="0" xfId="0" applyFont="1"/>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38" fontId="5" fillId="0" borderId="1" xfId="2" applyFont="1" applyBorder="1" applyAlignment="1">
      <alignment vertical="center"/>
    </xf>
    <xf numFmtId="0" fontId="1" fillId="0" borderId="0" xfId="0" applyFont="1" applyFill="1"/>
    <xf numFmtId="0" fontId="10" fillId="0" borderId="0" xfId="0" applyFont="1" applyFill="1" applyBorder="1"/>
    <xf numFmtId="0" fontId="11" fillId="0" borderId="0" xfId="0" applyFont="1" applyFill="1" applyBorder="1"/>
    <xf numFmtId="0" fontId="8" fillId="0" borderId="0" xfId="0" applyFont="1" applyFill="1" applyBorder="1" applyAlignment="1">
      <alignment horizontal="center" vertical="center"/>
    </xf>
    <xf numFmtId="0" fontId="1" fillId="0" borderId="0" xfId="0" applyFont="1" applyFill="1" applyBorder="1"/>
    <xf numFmtId="0" fontId="12"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3" fillId="0" borderId="0" xfId="0" applyFont="1" applyFill="1" applyBorder="1" applyAlignment="1">
      <alignment horizontal="left" vertical="center" indent="1"/>
    </xf>
    <xf numFmtId="0" fontId="14" fillId="0" borderId="0" xfId="0" applyFont="1" applyFill="1" applyBorder="1" applyAlignment="1">
      <alignment horizontal="left" vertical="center"/>
    </xf>
    <xf numFmtId="0" fontId="15" fillId="0" borderId="0" xfId="0" applyFont="1" applyFill="1" applyBorder="1" applyAlignment="1">
      <alignment horizontal="center" vertical="center" wrapText="1"/>
    </xf>
    <xf numFmtId="0" fontId="7" fillId="0" borderId="0" xfId="0" applyFont="1" applyFill="1"/>
    <xf numFmtId="177" fontId="7" fillId="0" borderId="0" xfId="0" applyNumberFormat="1" applyFont="1" applyFill="1" applyBorder="1" applyAlignment="1">
      <alignment vertical="center"/>
    </xf>
    <xf numFmtId="176" fontId="7" fillId="0" borderId="0" xfId="1" applyNumberFormat="1" applyFont="1" applyFill="1" applyBorder="1" applyAlignment="1">
      <alignment vertical="center" wrapText="1"/>
    </xf>
    <xf numFmtId="0" fontId="10" fillId="0" borderId="2" xfId="0" applyFont="1" applyFill="1" applyBorder="1"/>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178" fontId="7" fillId="0" borderId="6" xfId="0" applyNumberFormat="1" applyFont="1" applyFill="1" applyBorder="1" applyAlignment="1">
      <alignment vertical="center"/>
    </xf>
    <xf numFmtId="178" fontId="7" fillId="0" borderId="7" xfId="0" applyNumberFormat="1" applyFont="1" applyFill="1" applyBorder="1" applyAlignment="1">
      <alignment vertical="center"/>
    </xf>
    <xf numFmtId="179" fontId="7" fillId="0" borderId="3" xfId="1" applyNumberFormat="1" applyFont="1" applyFill="1" applyBorder="1" applyAlignment="1">
      <alignment vertical="center"/>
    </xf>
    <xf numFmtId="179" fontId="7" fillId="0" borderId="8" xfId="1" applyNumberFormat="1" applyFont="1" applyFill="1" applyBorder="1" applyAlignment="1">
      <alignment vertical="center" wrapText="1"/>
    </xf>
    <xf numFmtId="0" fontId="7" fillId="0" borderId="9" xfId="0" applyFont="1" applyFill="1" applyBorder="1" applyAlignment="1">
      <alignment horizontal="distributed" vertical="center"/>
    </xf>
    <xf numFmtId="0" fontId="7" fillId="0" borderId="10" xfId="0" applyFont="1" applyFill="1" applyBorder="1" applyAlignment="1">
      <alignment horizontal="distributed" vertical="center"/>
    </xf>
    <xf numFmtId="0" fontId="9" fillId="0" borderId="0" xfId="0" applyFont="1" applyFill="1" applyAlignment="1">
      <alignment vertical="center" wrapText="1"/>
    </xf>
    <xf numFmtId="0" fontId="18" fillId="0" borderId="0" xfId="0" applyFont="1" applyFill="1" applyAlignment="1">
      <alignment horizontal="right" vertical="top"/>
    </xf>
    <xf numFmtId="0" fontId="18" fillId="0" borderId="0" xfId="0" applyFont="1" applyFill="1" applyAlignment="1">
      <alignment horizontal="right" vertical="center"/>
    </xf>
    <xf numFmtId="0" fontId="6" fillId="0" borderId="0" xfId="0" applyFont="1" applyAlignment="1">
      <alignment vertical="center"/>
    </xf>
    <xf numFmtId="0" fontId="5" fillId="0" borderId="0" xfId="0" applyFont="1" applyAlignment="1">
      <alignment vertical="center"/>
    </xf>
    <xf numFmtId="0" fontId="6" fillId="0" borderId="0" xfId="0" applyFont="1"/>
    <xf numFmtId="0" fontId="10"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horizontal="center" vertical="center"/>
    </xf>
    <xf numFmtId="0" fontId="10" fillId="0" borderId="18"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vertical="center"/>
    </xf>
    <xf numFmtId="0" fontId="17" fillId="0" borderId="22"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center"/>
    </xf>
    <xf numFmtId="0" fontId="5" fillId="0" borderId="0" xfId="0" applyFont="1" applyBorder="1" applyAlignment="1"/>
    <xf numFmtId="0" fontId="19" fillId="0" borderId="0" xfId="0" applyFont="1" applyFill="1" applyAlignment="1">
      <alignment vertical="center" wrapText="1"/>
    </xf>
    <xf numFmtId="38" fontId="10" fillId="0" borderId="23" xfId="0" applyNumberFormat="1" applyFont="1" applyBorder="1" applyAlignment="1">
      <alignment vertical="center"/>
    </xf>
    <xf numFmtId="38" fontId="10" fillId="0" borderId="12" xfId="0" applyNumberFormat="1" applyFont="1" applyBorder="1" applyAlignment="1">
      <alignment vertical="center"/>
    </xf>
    <xf numFmtId="38" fontId="10" fillId="0" borderId="24" xfId="0" applyNumberFormat="1" applyFont="1" applyBorder="1" applyAlignment="1">
      <alignment vertical="center"/>
    </xf>
    <xf numFmtId="38" fontId="10" fillId="0" borderId="25" xfId="0" applyNumberFormat="1" applyFont="1" applyBorder="1" applyAlignment="1">
      <alignment vertical="center"/>
    </xf>
    <xf numFmtId="38" fontId="10" fillId="0" borderId="19" xfId="0" applyNumberFormat="1" applyFont="1" applyBorder="1" applyAlignment="1">
      <alignment vertical="center"/>
    </xf>
    <xf numFmtId="38" fontId="10" fillId="0" borderId="26" xfId="0" applyNumberFormat="1" applyFont="1" applyBorder="1" applyAlignment="1">
      <alignment vertical="center"/>
    </xf>
    <xf numFmtId="38" fontId="10" fillId="0" borderId="17" xfId="0" applyNumberFormat="1" applyFont="1" applyBorder="1" applyAlignment="1">
      <alignment vertical="center"/>
    </xf>
    <xf numFmtId="38" fontId="10" fillId="0" borderId="27" xfId="0" applyNumberFormat="1" applyFont="1" applyBorder="1" applyAlignment="1">
      <alignment vertical="center"/>
    </xf>
    <xf numFmtId="0" fontId="10" fillId="0" borderId="28" xfId="0" applyFont="1" applyBorder="1" applyAlignment="1">
      <alignment horizontal="center" vertical="center"/>
    </xf>
    <xf numFmtId="38" fontId="10" fillId="0" borderId="29" xfId="0" applyNumberFormat="1" applyFont="1" applyBorder="1" applyAlignment="1">
      <alignment vertical="center"/>
    </xf>
    <xf numFmtId="38" fontId="10" fillId="0" borderId="30" xfId="0" applyNumberFormat="1" applyFont="1" applyBorder="1" applyAlignment="1">
      <alignment vertical="center"/>
    </xf>
    <xf numFmtId="0" fontId="7" fillId="0" borderId="0" xfId="0" applyFont="1" applyFill="1" applyBorder="1" applyAlignment="1">
      <alignment horizontal="distributed" vertical="center"/>
    </xf>
    <xf numFmtId="178" fontId="7" fillId="0" borderId="0" xfId="0" applyNumberFormat="1" applyFont="1" applyFill="1" applyBorder="1" applyAlignment="1">
      <alignment vertical="center"/>
    </xf>
    <xf numFmtId="179" fontId="7" fillId="0" borderId="0" xfId="1" applyNumberFormat="1" applyFont="1" applyFill="1" applyBorder="1" applyAlignment="1">
      <alignment vertical="center" wrapText="1"/>
    </xf>
    <xf numFmtId="38" fontId="5" fillId="0" borderId="32" xfId="2" applyFont="1" applyBorder="1" applyAlignment="1">
      <alignment vertical="center"/>
    </xf>
    <xf numFmtId="0" fontId="0" fillId="0" borderId="0" xfId="0" applyAlignment="1">
      <alignment vertical="top"/>
    </xf>
    <xf numFmtId="0" fontId="27" fillId="0" borderId="0" xfId="0" applyFont="1"/>
    <xf numFmtId="0" fontId="5" fillId="0" borderId="46" xfId="0" applyFont="1" applyFill="1" applyBorder="1" applyAlignment="1">
      <alignment vertical="center"/>
    </xf>
    <xf numFmtId="0" fontId="0" fillId="0" borderId="0" xfId="0" applyAlignment="1">
      <alignment vertical="center"/>
    </xf>
    <xf numFmtId="0" fontId="20" fillId="4" borderId="0" xfId="0" applyFont="1" applyFill="1" applyAlignment="1">
      <alignment vertical="center"/>
    </xf>
    <xf numFmtId="0" fontId="21" fillId="4" borderId="0" xfId="0" applyFont="1" applyFill="1" applyAlignment="1">
      <alignment horizontal="center" vertical="center"/>
    </xf>
    <xf numFmtId="0" fontId="21" fillId="4" borderId="0" xfId="0" applyFont="1" applyFill="1" applyBorder="1" applyAlignment="1">
      <alignment vertical="center"/>
    </xf>
    <xf numFmtId="0" fontId="21" fillId="4" borderId="0" xfId="0" applyFont="1" applyFill="1" applyAlignment="1">
      <alignment vertical="center"/>
    </xf>
    <xf numFmtId="0" fontId="21" fillId="0" borderId="0" xfId="0" applyFont="1" applyFill="1" applyBorder="1" applyAlignment="1">
      <alignment vertical="center"/>
    </xf>
    <xf numFmtId="0" fontId="28" fillId="5" borderId="0" xfId="0" applyFont="1" applyFill="1" applyAlignment="1">
      <alignment vertical="top"/>
    </xf>
    <xf numFmtId="0" fontId="28" fillId="4" borderId="0" xfId="0" applyFont="1" applyFill="1" applyAlignment="1">
      <alignment vertical="top"/>
    </xf>
    <xf numFmtId="0" fontId="23" fillId="4" borderId="0" xfId="0" applyFont="1" applyFill="1" applyAlignment="1">
      <alignment horizontal="left" vertical="center"/>
    </xf>
    <xf numFmtId="0" fontId="20" fillId="4" borderId="0" xfId="0" applyFont="1" applyFill="1" applyAlignment="1">
      <alignment horizontal="left" vertical="center" wrapText="1"/>
    </xf>
    <xf numFmtId="38" fontId="20" fillId="4" borderId="0" xfId="2" applyFont="1" applyFill="1" applyBorder="1" applyAlignment="1">
      <alignment horizontal="center" vertical="center" shrinkToFit="1"/>
    </xf>
    <xf numFmtId="181" fontId="22" fillId="4" borderId="0" xfId="0" applyNumberFormat="1" applyFont="1" applyFill="1" applyBorder="1" applyAlignment="1">
      <alignment horizontal="center" vertical="center" shrinkToFit="1"/>
    </xf>
    <xf numFmtId="0" fontId="20" fillId="0" borderId="0" xfId="0" applyFont="1" applyFill="1" applyAlignment="1">
      <alignment vertical="center"/>
    </xf>
    <xf numFmtId="0" fontId="20" fillId="4" borderId="0" xfId="0" applyFont="1" applyFill="1" applyAlignment="1">
      <alignment horizontal="right" vertical="center" wrapText="1"/>
    </xf>
    <xf numFmtId="0" fontId="20" fillId="4" borderId="0" xfId="0" applyFont="1" applyFill="1" applyBorder="1" applyAlignment="1">
      <alignment vertical="center"/>
    </xf>
    <xf numFmtId="0" fontId="29" fillId="4" borderId="0" xfId="0" applyFont="1" applyFill="1" applyBorder="1" applyAlignment="1">
      <alignment horizontal="right" vertical="center" wrapText="1"/>
    </xf>
    <xf numFmtId="0" fontId="30" fillId="4" borderId="0" xfId="0" applyFont="1" applyFill="1" applyBorder="1" applyAlignment="1">
      <alignment vertical="center"/>
    </xf>
    <xf numFmtId="0" fontId="30" fillId="0" borderId="0" xfId="0" applyFont="1" applyFill="1" applyBorder="1" applyAlignment="1">
      <alignment horizontal="right" vertical="center"/>
    </xf>
    <xf numFmtId="0" fontId="29" fillId="4" borderId="0" xfId="0" applyFont="1" applyFill="1" applyAlignment="1">
      <alignment horizontal="right" vertical="center" wrapText="1"/>
    </xf>
    <xf numFmtId="38" fontId="31" fillId="6" borderId="2" xfId="0" applyNumberFormat="1" applyFont="1" applyFill="1" applyBorder="1" applyAlignment="1">
      <alignment horizontal="right" vertical="center"/>
    </xf>
    <xf numFmtId="38" fontId="32" fillId="4" borderId="9" xfId="0" applyNumberFormat="1" applyFont="1" applyFill="1" applyBorder="1" applyAlignment="1">
      <alignment horizontal="center" vertical="center"/>
    </xf>
    <xf numFmtId="176" fontId="31" fillId="4" borderId="10" xfId="1" applyNumberFormat="1" applyFont="1" applyFill="1" applyBorder="1" applyAlignment="1">
      <alignment horizontal="center" vertical="center"/>
    </xf>
    <xf numFmtId="0" fontId="33" fillId="0" borderId="0" xfId="0" applyFont="1" applyFill="1" applyAlignment="1">
      <alignment vertical="center"/>
    </xf>
    <xf numFmtId="0" fontId="30" fillId="0" borderId="0" xfId="0" applyFont="1" applyFill="1" applyAlignment="1">
      <alignment horizontal="left" vertical="center" wrapText="1"/>
    </xf>
    <xf numFmtId="0" fontId="30" fillId="0" borderId="0" xfId="0" applyFont="1" applyFill="1" applyAlignment="1">
      <alignment vertical="center"/>
    </xf>
    <xf numFmtId="0" fontId="30" fillId="4" borderId="0" xfId="0" applyFont="1" applyFill="1" applyAlignment="1">
      <alignment vertical="center"/>
    </xf>
    <xf numFmtId="38" fontId="30" fillId="4" borderId="0" xfId="2" applyFont="1" applyFill="1" applyBorder="1" applyAlignment="1">
      <alignment horizontal="center" vertical="center" shrinkToFit="1"/>
    </xf>
    <xf numFmtId="181" fontId="34" fillId="4" borderId="0" xfId="0" applyNumberFormat="1" applyFont="1" applyFill="1" applyBorder="1" applyAlignment="1">
      <alignment horizontal="center" vertical="center" shrinkToFit="1"/>
    </xf>
    <xf numFmtId="38" fontId="35" fillId="6" borderId="55" xfId="0" applyNumberFormat="1" applyFont="1" applyFill="1" applyBorder="1" applyAlignment="1">
      <alignment horizontal="right" vertical="center"/>
    </xf>
    <xf numFmtId="38" fontId="35" fillId="6" borderId="56" xfId="0" applyNumberFormat="1" applyFont="1" applyFill="1" applyBorder="1" applyAlignment="1">
      <alignment vertical="center"/>
    </xf>
    <xf numFmtId="181" fontId="35" fillId="6" borderId="57" xfId="0" applyNumberFormat="1" applyFont="1" applyFill="1" applyBorder="1" applyAlignment="1">
      <alignment horizontal="right" vertical="center"/>
    </xf>
    <xf numFmtId="181" fontId="35" fillId="6" borderId="58" xfId="0" applyNumberFormat="1" applyFont="1" applyFill="1" applyBorder="1" applyAlignment="1">
      <alignment vertical="center"/>
    </xf>
    <xf numFmtId="180" fontId="29" fillId="0" borderId="60" xfId="2" applyNumberFormat="1" applyFont="1" applyFill="1" applyBorder="1" applyAlignment="1">
      <alignment horizontal="center" vertical="center" shrinkToFit="1"/>
    </xf>
    <xf numFmtId="180" fontId="29" fillId="0" borderId="61" xfId="2" applyNumberFormat="1" applyFont="1" applyFill="1" applyBorder="1" applyAlignment="1">
      <alignment horizontal="center" vertical="center" shrinkToFit="1"/>
    </xf>
    <xf numFmtId="180" fontId="29" fillId="0" borderId="64" xfId="2" applyNumberFormat="1" applyFont="1" applyFill="1" applyBorder="1" applyAlignment="1">
      <alignment horizontal="center" vertical="center" shrinkToFit="1"/>
    </xf>
    <xf numFmtId="181" fontId="29" fillId="0" borderId="65" xfId="0" applyNumberFormat="1" applyFont="1" applyFill="1" applyBorder="1" applyAlignment="1">
      <alignment horizontal="center" vertical="center" shrinkToFit="1"/>
    </xf>
    <xf numFmtId="180" fontId="29" fillId="0" borderId="66" xfId="2" applyNumberFormat="1" applyFont="1" applyFill="1" applyBorder="1" applyAlignment="1">
      <alignment horizontal="center" vertical="center" shrinkToFit="1"/>
    </xf>
    <xf numFmtId="181" fontId="29" fillId="0" borderId="67" xfId="0" applyNumberFormat="1" applyFont="1" applyFill="1" applyBorder="1" applyAlignment="1">
      <alignment horizontal="center" vertical="center" shrinkToFit="1"/>
    </xf>
    <xf numFmtId="180" fontId="29" fillId="0" borderId="68" xfId="2" applyNumberFormat="1" applyFont="1" applyFill="1" applyBorder="1" applyAlignment="1">
      <alignment horizontal="center" vertical="center" shrinkToFit="1"/>
    </xf>
    <xf numFmtId="181" fontId="29" fillId="0" borderId="69" xfId="0" applyNumberFormat="1" applyFont="1" applyFill="1" applyBorder="1" applyAlignment="1">
      <alignment horizontal="center" vertical="center" shrinkToFit="1"/>
    </xf>
    <xf numFmtId="180" fontId="29" fillId="0" borderId="70" xfId="2" applyNumberFormat="1" applyFont="1" applyFill="1" applyBorder="1" applyAlignment="1">
      <alignment horizontal="center" vertical="center" shrinkToFit="1"/>
    </xf>
    <xf numFmtId="181" fontId="29" fillId="0" borderId="71" xfId="0" applyNumberFormat="1" applyFont="1" applyFill="1" applyBorder="1" applyAlignment="1">
      <alignment horizontal="center" vertical="center" shrinkToFit="1"/>
    </xf>
    <xf numFmtId="181" fontId="29" fillId="0" borderId="72" xfId="0" applyNumberFormat="1" applyFont="1" applyFill="1" applyBorder="1" applyAlignment="1">
      <alignment horizontal="center" vertical="center" wrapText="1" shrinkToFit="1"/>
    </xf>
    <xf numFmtId="181" fontId="29" fillId="0" borderId="73" xfId="0" applyNumberFormat="1" applyFont="1" applyFill="1" applyBorder="1" applyAlignment="1">
      <alignment horizontal="center" vertical="center" wrapText="1" shrinkToFit="1"/>
    </xf>
    <xf numFmtId="0" fontId="29" fillId="0" borderId="74" xfId="0" applyFont="1" applyFill="1" applyBorder="1" applyAlignment="1">
      <alignment horizontal="left" vertical="center" wrapText="1"/>
    </xf>
    <xf numFmtId="180" fontId="29" fillId="0" borderId="75" xfId="2" applyNumberFormat="1" applyFont="1" applyFill="1" applyBorder="1" applyAlignment="1">
      <alignment horizontal="center" vertical="center" shrinkToFit="1"/>
    </xf>
    <xf numFmtId="181" fontId="29" fillId="0" borderId="76" xfId="0" applyNumberFormat="1" applyFont="1" applyFill="1" applyBorder="1" applyAlignment="1">
      <alignment horizontal="center" vertical="center" shrinkToFit="1"/>
    </xf>
    <xf numFmtId="180" fontId="29" fillId="0" borderId="77" xfId="2" applyNumberFormat="1" applyFont="1" applyFill="1" applyBorder="1" applyAlignment="1">
      <alignment horizontal="center" vertical="center" shrinkToFit="1"/>
    </xf>
    <xf numFmtId="181" fontId="29" fillId="0" borderId="78" xfId="0" applyNumberFormat="1" applyFont="1" applyFill="1" applyBorder="1" applyAlignment="1">
      <alignment horizontal="center" vertical="center" shrinkToFit="1"/>
    </xf>
    <xf numFmtId="181" fontId="29" fillId="0" borderId="78" xfId="0" applyNumberFormat="1" applyFont="1" applyFill="1" applyBorder="1" applyAlignment="1">
      <alignment horizontal="center" vertical="center" wrapText="1" shrinkToFit="1"/>
    </xf>
    <xf numFmtId="0" fontId="29" fillId="0" borderId="79" xfId="0" applyFont="1" applyFill="1" applyBorder="1" applyAlignment="1">
      <alignment vertical="center" wrapText="1"/>
    </xf>
    <xf numFmtId="180" fontId="29" fillId="0" borderId="80" xfId="2" applyNumberFormat="1" applyFont="1" applyFill="1" applyBorder="1" applyAlignment="1">
      <alignment horizontal="center" vertical="center" shrinkToFit="1"/>
    </xf>
    <xf numFmtId="181" fontId="29" fillId="0" borderId="81" xfId="0" applyNumberFormat="1" applyFont="1" applyFill="1" applyBorder="1" applyAlignment="1">
      <alignment horizontal="center" vertical="center" wrapText="1" shrinkToFit="1"/>
    </xf>
    <xf numFmtId="180" fontId="29" fillId="0" borderId="82" xfId="2" applyNumberFormat="1" applyFont="1" applyFill="1" applyBorder="1" applyAlignment="1">
      <alignment horizontal="center" vertical="center" shrinkToFit="1"/>
    </xf>
    <xf numFmtId="181" fontId="29" fillId="0" borderId="83" xfId="0" applyNumberFormat="1" applyFont="1" applyFill="1" applyBorder="1" applyAlignment="1">
      <alignment horizontal="center" vertical="center" wrapText="1" shrinkToFit="1"/>
    </xf>
    <xf numFmtId="181" fontId="29" fillId="0" borderId="76" xfId="0" applyNumberFormat="1" applyFont="1" applyFill="1" applyBorder="1" applyAlignment="1">
      <alignment horizontal="center" vertical="center" wrapText="1" shrinkToFit="1"/>
    </xf>
    <xf numFmtId="49" fontId="29" fillId="0" borderId="81" xfId="0" applyNumberFormat="1" applyFont="1" applyFill="1" applyBorder="1" applyAlignment="1">
      <alignment horizontal="center" vertical="center" wrapText="1" shrinkToFit="1"/>
    </xf>
    <xf numFmtId="49" fontId="29" fillId="0" borderId="83" xfId="0" applyNumberFormat="1" applyFont="1" applyFill="1" applyBorder="1" applyAlignment="1">
      <alignment horizontal="center" vertical="center" wrapText="1" shrinkToFit="1"/>
    </xf>
    <xf numFmtId="49" fontId="29" fillId="0" borderId="76" xfId="0" applyNumberFormat="1" applyFont="1" applyFill="1" applyBorder="1" applyAlignment="1">
      <alignment horizontal="center" vertical="center" wrapText="1" shrinkToFit="1"/>
    </xf>
    <xf numFmtId="49" fontId="29" fillId="0" borderId="78" xfId="0" applyNumberFormat="1" applyFont="1" applyFill="1" applyBorder="1" applyAlignment="1">
      <alignment horizontal="center" vertical="center" wrapText="1" shrinkToFit="1"/>
    </xf>
    <xf numFmtId="0" fontId="29" fillId="0" borderId="84" xfId="0" applyFont="1" applyFill="1" applyBorder="1" applyAlignment="1">
      <alignment horizontal="center" vertical="center" wrapText="1"/>
    </xf>
    <xf numFmtId="0" fontId="29" fillId="0" borderId="48" xfId="0" applyFont="1" applyFill="1" applyBorder="1" applyAlignment="1">
      <alignment vertical="center" wrapText="1"/>
    </xf>
    <xf numFmtId="180" fontId="29" fillId="0" borderId="14" xfId="2" applyNumberFormat="1" applyFont="1" applyFill="1" applyBorder="1" applyAlignment="1">
      <alignment horizontal="center" vertical="center" shrinkToFit="1"/>
    </xf>
    <xf numFmtId="49" fontId="29" fillId="0" borderId="48" xfId="0" applyNumberFormat="1" applyFont="1" applyFill="1" applyBorder="1" applyAlignment="1">
      <alignment horizontal="center" vertical="center" wrapText="1" shrinkToFit="1"/>
    </xf>
    <xf numFmtId="180" fontId="29" fillId="0" borderId="12" xfId="2" applyNumberFormat="1" applyFont="1" applyFill="1" applyBorder="1" applyAlignment="1">
      <alignment horizontal="center" vertical="center" shrinkToFit="1"/>
    </xf>
    <xf numFmtId="49" fontId="29" fillId="0" borderId="85" xfId="0" applyNumberFormat="1" applyFont="1" applyFill="1" applyBorder="1" applyAlignment="1">
      <alignment horizontal="center" vertical="center" wrapText="1" shrinkToFit="1"/>
    </xf>
    <xf numFmtId="181" fontId="21" fillId="4" borderId="0" xfId="0" applyNumberFormat="1" applyFont="1" applyFill="1" applyAlignment="1">
      <alignment vertical="center"/>
    </xf>
    <xf numFmtId="0" fontId="29" fillId="0" borderId="87" xfId="0" applyFont="1" applyFill="1" applyBorder="1" applyAlignment="1">
      <alignment vertical="center" wrapText="1"/>
    </xf>
    <xf numFmtId="180" fontId="29" fillId="0" borderId="45" xfId="2" applyNumberFormat="1" applyFont="1" applyFill="1" applyBorder="1" applyAlignment="1">
      <alignment horizontal="center" vertical="center" shrinkToFit="1"/>
    </xf>
    <xf numFmtId="49" fontId="29" fillId="0" borderId="88" xfId="0" applyNumberFormat="1" applyFont="1" applyFill="1" applyBorder="1" applyAlignment="1">
      <alignment horizontal="center" vertical="center" wrapText="1" shrinkToFit="1"/>
    </xf>
    <xf numFmtId="180" fontId="29" fillId="0" borderId="22" xfId="2" applyNumberFormat="1" applyFont="1" applyFill="1" applyBorder="1" applyAlignment="1">
      <alignment horizontal="center" vertical="center" shrinkToFit="1"/>
    </xf>
    <xf numFmtId="49" fontId="29" fillId="0" borderId="72" xfId="0" applyNumberFormat="1" applyFont="1" applyFill="1" applyBorder="1" applyAlignment="1">
      <alignment horizontal="center" vertical="center" wrapText="1" shrinkToFit="1"/>
    </xf>
    <xf numFmtId="181" fontId="29" fillId="0" borderId="91" xfId="0" applyNumberFormat="1" applyFont="1" applyFill="1" applyBorder="1" applyAlignment="1">
      <alignment horizontal="center" vertical="center" shrinkToFit="1"/>
    </xf>
    <xf numFmtId="181" fontId="29" fillId="0" borderId="92" xfId="0" applyNumberFormat="1" applyFont="1" applyFill="1" applyBorder="1" applyAlignment="1">
      <alignment horizontal="center" vertical="center" shrinkToFit="1"/>
    </xf>
    <xf numFmtId="181" fontId="29" fillId="0" borderId="92" xfId="0" applyNumberFormat="1" applyFont="1" applyFill="1" applyBorder="1" applyAlignment="1">
      <alignment horizontal="center" vertical="center" wrapText="1" shrinkToFit="1"/>
    </xf>
    <xf numFmtId="181" fontId="29" fillId="0" borderId="48" xfId="0" applyNumberFormat="1" applyFont="1" applyFill="1" applyBorder="1" applyAlignment="1">
      <alignment horizontal="center" vertical="center" shrinkToFit="1"/>
    </xf>
    <xf numFmtId="181" fontId="29" fillId="0" borderId="85" xfId="0" applyNumberFormat="1" applyFont="1" applyFill="1" applyBorder="1" applyAlignment="1">
      <alignment horizontal="center" vertical="center" shrinkToFit="1"/>
    </xf>
    <xf numFmtId="181" fontId="29" fillId="0" borderId="85" xfId="0" applyNumberFormat="1" applyFont="1" applyFill="1" applyBorder="1" applyAlignment="1">
      <alignment horizontal="center" vertical="center" wrapText="1" shrinkToFit="1"/>
    </xf>
    <xf numFmtId="180" fontId="29" fillId="0" borderId="94" xfId="2" applyNumberFormat="1" applyFont="1" applyFill="1" applyBorder="1" applyAlignment="1">
      <alignment horizontal="center" vertical="center" shrinkToFit="1"/>
    </xf>
    <xf numFmtId="180" fontId="29" fillId="0" borderId="47" xfId="2" applyNumberFormat="1" applyFont="1" applyFill="1" applyBorder="1" applyAlignment="1">
      <alignment horizontal="center" vertical="center" shrinkToFit="1"/>
    </xf>
    <xf numFmtId="0" fontId="33" fillId="0" borderId="0" xfId="0" applyFont="1" applyFill="1" applyBorder="1" applyAlignment="1">
      <alignment vertical="center"/>
    </xf>
    <xf numFmtId="0" fontId="29" fillId="0" borderId="0" xfId="0" applyFont="1" applyFill="1" applyAlignment="1">
      <alignment horizontal="left" vertical="center"/>
    </xf>
    <xf numFmtId="0" fontId="29" fillId="0" borderId="0" xfId="0" applyFont="1" applyFill="1" applyAlignment="1">
      <alignment vertical="center"/>
    </xf>
    <xf numFmtId="181" fontId="29" fillId="0" borderId="0" xfId="0" applyNumberFormat="1" applyFont="1" applyFill="1" applyBorder="1" applyAlignment="1">
      <alignment horizontal="center" vertical="center" shrinkToFit="1"/>
    </xf>
    <xf numFmtId="181" fontId="29" fillId="0" borderId="0" xfId="0" applyNumberFormat="1" applyFont="1" applyFill="1" applyBorder="1" applyAlignment="1">
      <alignment horizontal="center" vertical="center" wrapText="1" shrinkToFit="1"/>
    </xf>
    <xf numFmtId="181" fontId="35" fillId="6" borderId="55" xfId="0" applyNumberFormat="1" applyFont="1" applyFill="1" applyBorder="1" applyAlignment="1">
      <alignment horizontal="right" vertical="center"/>
    </xf>
    <xf numFmtId="181" fontId="35" fillId="6" borderId="56" xfId="0" applyNumberFormat="1" applyFont="1" applyFill="1" applyBorder="1" applyAlignment="1">
      <alignment horizontal="left" vertical="center"/>
    </xf>
    <xf numFmtId="0" fontId="29" fillId="0" borderId="59" xfId="0" applyFont="1" applyFill="1" applyBorder="1" applyAlignment="1">
      <alignment horizontal="left" vertical="center" wrapText="1"/>
    </xf>
    <xf numFmtId="0" fontId="29" fillId="0" borderId="62" xfId="0" applyFont="1" applyFill="1" applyBorder="1" applyAlignment="1">
      <alignment horizontal="center" vertical="center"/>
    </xf>
    <xf numFmtId="0" fontId="29" fillId="0" borderId="63" xfId="0" applyFont="1" applyFill="1" applyBorder="1" applyAlignment="1">
      <alignment horizontal="left" vertical="center" wrapText="1"/>
    </xf>
    <xf numFmtId="0" fontId="29" fillId="0" borderId="67" xfId="0" applyFont="1" applyFill="1" applyBorder="1" applyAlignment="1">
      <alignment horizontal="center" vertical="center"/>
    </xf>
    <xf numFmtId="0" fontId="29" fillId="0" borderId="78" xfId="0" applyFont="1" applyFill="1" applyBorder="1" applyAlignment="1">
      <alignment horizontal="center" vertical="center"/>
    </xf>
    <xf numFmtId="0" fontId="0" fillId="0" borderId="88" xfId="0" applyFill="1" applyBorder="1" applyAlignment="1">
      <alignment horizontal="left" vertical="center"/>
    </xf>
    <xf numFmtId="0" fontId="0" fillId="0" borderId="88" xfId="0" applyFill="1" applyBorder="1" applyAlignment="1">
      <alignment horizontal="left"/>
    </xf>
    <xf numFmtId="181" fontId="29" fillId="0" borderId="87" xfId="0" applyNumberFormat="1" applyFont="1" applyFill="1" applyBorder="1" applyAlignment="1">
      <alignment horizontal="center" vertical="center" shrinkToFit="1"/>
    </xf>
    <xf numFmtId="181" fontId="29" fillId="0" borderId="89" xfId="0" applyNumberFormat="1" applyFont="1" applyFill="1" applyBorder="1" applyAlignment="1">
      <alignment horizontal="center" vertical="center" shrinkToFit="1"/>
    </xf>
    <xf numFmtId="181" fontId="29" fillId="0" borderId="89" xfId="0" applyNumberFormat="1" applyFont="1" applyFill="1" applyBorder="1" applyAlignment="1">
      <alignment horizontal="center" vertical="center" wrapText="1" shrinkToFit="1"/>
    </xf>
    <xf numFmtId="180" fontId="29" fillId="0" borderId="95" xfId="2" applyNumberFormat="1" applyFont="1" applyFill="1" applyBorder="1" applyAlignment="1">
      <alignment horizontal="center" vertical="center" shrinkToFit="1"/>
    </xf>
    <xf numFmtId="181" fontId="29" fillId="0" borderId="54" xfId="0" applyNumberFormat="1" applyFont="1" applyFill="1" applyBorder="1" applyAlignment="1">
      <alignment horizontal="center" vertical="center" shrinkToFit="1"/>
    </xf>
    <xf numFmtId="180" fontId="29" fillId="0" borderId="30" xfId="2" applyNumberFormat="1" applyFont="1" applyFill="1" applyBorder="1" applyAlignment="1">
      <alignment horizontal="center" vertical="center" shrinkToFit="1"/>
    </xf>
    <xf numFmtId="181" fontId="29" fillId="0" borderId="34" xfId="0" applyNumberFormat="1" applyFont="1" applyFill="1" applyBorder="1" applyAlignment="1">
      <alignment horizontal="center" vertical="center" shrinkToFit="1"/>
    </xf>
    <xf numFmtId="181" fontId="29" fillId="0" borderId="88" xfId="0" applyNumberFormat="1" applyFont="1" applyFill="1" applyBorder="1" applyAlignment="1">
      <alignment horizontal="center" vertical="center" shrinkToFit="1"/>
    </xf>
    <xf numFmtId="181" fontId="29" fillId="0" borderId="72" xfId="0" applyNumberFormat="1" applyFont="1" applyFill="1" applyBorder="1" applyAlignment="1">
      <alignment horizontal="center" vertical="center" shrinkToFit="1"/>
    </xf>
    <xf numFmtId="38" fontId="29" fillId="0" borderId="61" xfId="2" applyFont="1" applyFill="1" applyBorder="1" applyAlignment="1">
      <alignment horizontal="center" vertical="center"/>
    </xf>
    <xf numFmtId="38" fontId="29" fillId="0" borderId="99" xfId="2" applyFont="1" applyFill="1" applyBorder="1" applyAlignment="1">
      <alignment horizontal="center" vertical="center"/>
    </xf>
    <xf numFmtId="180" fontId="29" fillId="0" borderId="15" xfId="2" applyNumberFormat="1" applyFont="1" applyFill="1" applyBorder="1" applyAlignment="1">
      <alignment horizontal="center" vertical="center" shrinkToFit="1"/>
    </xf>
    <xf numFmtId="180" fontId="29" fillId="0" borderId="100" xfId="2" applyNumberFormat="1" applyFont="1" applyFill="1" applyBorder="1" applyAlignment="1">
      <alignment horizontal="center" vertical="center" shrinkToFit="1"/>
    </xf>
    <xf numFmtId="49" fontId="29" fillId="0" borderId="54" xfId="0" applyNumberFormat="1" applyFont="1" applyFill="1" applyBorder="1" applyAlignment="1">
      <alignment horizontal="center" vertical="center" wrapText="1" shrinkToFit="1"/>
    </xf>
    <xf numFmtId="49" fontId="29" fillId="0" borderId="58" xfId="0" applyNumberFormat="1" applyFont="1" applyFill="1" applyBorder="1" applyAlignment="1">
      <alignment horizontal="center" vertical="center" wrapText="1" shrinkToFit="1"/>
    </xf>
    <xf numFmtId="0" fontId="29" fillId="0" borderId="0" xfId="0" applyFont="1" applyFill="1" applyBorder="1" applyAlignment="1">
      <alignment vertical="center"/>
    </xf>
    <xf numFmtId="0" fontId="29" fillId="0" borderId="55" xfId="0" applyFont="1" applyFill="1" applyBorder="1" applyAlignment="1">
      <alignment horizontal="right" vertical="center"/>
    </xf>
    <xf numFmtId="0" fontId="29" fillId="0" borderId="54" xfId="0" applyFont="1" applyFill="1" applyBorder="1" applyAlignment="1">
      <alignment horizontal="left" vertical="center"/>
    </xf>
    <xf numFmtId="0" fontId="29" fillId="0" borderId="54" xfId="0" applyFont="1" applyFill="1" applyBorder="1" applyAlignment="1">
      <alignment vertical="center"/>
    </xf>
    <xf numFmtId="180" fontId="29" fillId="0" borderId="101" xfId="2" applyNumberFormat="1" applyFont="1" applyFill="1" applyBorder="1" applyAlignment="1">
      <alignment horizontal="center" vertical="center" shrinkToFit="1"/>
    </xf>
    <xf numFmtId="0" fontId="21" fillId="0" borderId="0" xfId="0" applyFont="1" applyFill="1" applyAlignment="1">
      <alignment vertical="center"/>
    </xf>
    <xf numFmtId="0" fontId="4" fillId="7" borderId="12" xfId="0" applyFont="1" applyFill="1" applyBorder="1" applyAlignment="1">
      <alignment horizontal="center" vertical="center"/>
    </xf>
    <xf numFmtId="0" fontId="4" fillId="7" borderId="12" xfId="0" applyFont="1" applyFill="1" applyBorder="1" applyAlignment="1">
      <alignment vertical="center" wrapText="1"/>
    </xf>
    <xf numFmtId="0" fontId="4" fillId="7" borderId="12" xfId="0" applyFont="1" applyFill="1" applyBorder="1" applyAlignment="1">
      <alignment horizontal="center" vertical="center" wrapText="1"/>
    </xf>
    <xf numFmtId="0" fontId="0" fillId="0" borderId="12" xfId="0" applyFill="1" applyBorder="1"/>
    <xf numFmtId="0" fontId="1" fillId="0" borderId="12" xfId="0" applyFont="1" applyFill="1" applyBorder="1" applyAlignment="1">
      <alignment vertical="center"/>
    </xf>
    <xf numFmtId="38" fontId="5" fillId="0" borderId="12" xfId="2" applyFont="1" applyFill="1" applyBorder="1" applyAlignment="1">
      <alignment vertical="center"/>
    </xf>
    <xf numFmtId="176" fontId="5" fillId="0" borderId="12" xfId="2" applyNumberFormat="1" applyFont="1" applyFill="1" applyBorder="1" applyAlignment="1">
      <alignment vertical="center"/>
    </xf>
    <xf numFmtId="176" fontId="5" fillId="0" borderId="12" xfId="1" applyNumberFormat="1" applyFont="1" applyFill="1" applyBorder="1" applyAlignment="1">
      <alignment vertical="center"/>
    </xf>
    <xf numFmtId="0" fontId="0" fillId="0" borderId="102" xfId="0" applyFill="1" applyBorder="1" applyAlignment="1">
      <alignment horizontal="center" vertical="center"/>
    </xf>
    <xf numFmtId="176" fontId="5" fillId="0" borderId="103" xfId="1" applyNumberFormat="1" applyFont="1" applyFill="1" applyBorder="1" applyAlignment="1">
      <alignment vertical="center"/>
    </xf>
    <xf numFmtId="0" fontId="0" fillId="0" borderId="55" xfId="0" applyFill="1" applyBorder="1" applyAlignment="1">
      <alignment horizontal="center" vertical="center"/>
    </xf>
    <xf numFmtId="0" fontId="5" fillId="0" borderId="104" xfId="0" applyFont="1" applyFill="1" applyBorder="1" applyAlignment="1">
      <alignment horizontal="center" vertical="center"/>
    </xf>
    <xf numFmtId="180" fontId="5" fillId="0" borderId="56" xfId="2" applyNumberFormat="1" applyFont="1" applyBorder="1" applyAlignment="1">
      <alignment vertical="center"/>
    </xf>
    <xf numFmtId="180" fontId="5" fillId="0" borderId="30" xfId="2" applyNumberFormat="1" applyFont="1" applyBorder="1" applyAlignment="1">
      <alignment vertical="center"/>
    </xf>
    <xf numFmtId="180" fontId="5" fillId="0" borderId="105" xfId="2" applyNumberFormat="1" applyFont="1" applyBorder="1" applyAlignment="1">
      <alignment vertical="center"/>
    </xf>
    <xf numFmtId="38" fontId="30" fillId="0" borderId="104" xfId="2" applyFont="1" applyFill="1" applyBorder="1" applyAlignment="1">
      <alignment vertical="center"/>
    </xf>
    <xf numFmtId="0" fontId="29" fillId="0" borderId="0" xfId="0" applyFont="1" applyFill="1" applyBorder="1" applyAlignment="1">
      <alignment vertical="center" wrapText="1"/>
    </xf>
    <xf numFmtId="181" fontId="30" fillId="0" borderId="0" xfId="0" applyNumberFormat="1" applyFont="1" applyFill="1" applyBorder="1" applyAlignment="1">
      <alignment horizontal="center" vertical="center" shrinkToFit="1"/>
    </xf>
    <xf numFmtId="0" fontId="20" fillId="0" borderId="0" xfId="0" applyFont="1" applyFill="1" applyAlignment="1">
      <alignment horizontal="right" vertical="center" wrapText="1"/>
    </xf>
    <xf numFmtId="0" fontId="20" fillId="0" borderId="0" xfId="0" applyFont="1" applyFill="1" applyBorder="1" applyAlignment="1">
      <alignment vertical="center"/>
    </xf>
    <xf numFmtId="0" fontId="29" fillId="0" borderId="0" xfId="0" applyFont="1" applyFill="1" applyBorder="1" applyAlignment="1">
      <alignment horizontal="right" vertical="center" wrapText="1"/>
    </xf>
    <xf numFmtId="0" fontId="30" fillId="0" borderId="0" xfId="0" applyFont="1" applyFill="1" applyBorder="1" applyAlignment="1">
      <alignment vertical="center"/>
    </xf>
    <xf numFmtId="38" fontId="30" fillId="0" borderId="0" xfId="2" applyFont="1" applyFill="1" applyBorder="1" applyAlignment="1">
      <alignment horizontal="center" vertical="center" shrinkToFit="1"/>
    </xf>
    <xf numFmtId="181" fontId="34" fillId="0" borderId="0" xfId="0" applyNumberFormat="1" applyFont="1" applyFill="1" applyBorder="1" applyAlignment="1">
      <alignment horizontal="center" vertical="center" shrinkToFit="1"/>
    </xf>
    <xf numFmtId="0" fontId="35" fillId="0" borderId="56" xfId="0" applyFont="1" applyFill="1" applyBorder="1" applyAlignment="1">
      <alignment horizontal="center" vertical="center"/>
    </xf>
    <xf numFmtId="0" fontId="35" fillId="0" borderId="107" xfId="0" applyFont="1" applyFill="1" applyBorder="1" applyAlignment="1">
      <alignment horizontal="center" vertical="center"/>
    </xf>
    <xf numFmtId="0" fontId="21" fillId="0" borderId="0" xfId="0" applyFont="1" applyFill="1" applyAlignment="1">
      <alignment horizontal="center" vertical="center"/>
    </xf>
    <xf numFmtId="0" fontId="35" fillId="0" borderId="96" xfId="0" applyFont="1" applyFill="1" applyBorder="1" applyAlignment="1">
      <alignment vertical="center"/>
    </xf>
    <xf numFmtId="0" fontId="29" fillId="0" borderId="34" xfId="0" applyFont="1" applyFill="1" applyBorder="1" applyAlignment="1">
      <alignment horizontal="left" vertical="center"/>
    </xf>
    <xf numFmtId="0" fontId="29" fillId="0" borderId="34" xfId="0" applyFont="1" applyFill="1" applyBorder="1" applyAlignment="1">
      <alignment vertical="center"/>
    </xf>
    <xf numFmtId="38" fontId="29" fillId="0" borderId="37" xfId="2" applyFont="1" applyFill="1" applyBorder="1" applyAlignment="1">
      <alignment vertical="center"/>
    </xf>
    <xf numFmtId="181" fontId="29" fillId="0" borderId="34" xfId="0" applyNumberFormat="1" applyFont="1" applyFill="1" applyBorder="1" applyAlignment="1">
      <alignment vertical="center"/>
    </xf>
    <xf numFmtId="181" fontId="29" fillId="0" borderId="50" xfId="0" applyNumberFormat="1" applyFont="1" applyFill="1" applyBorder="1" applyAlignment="1">
      <alignment vertical="center" wrapText="1"/>
    </xf>
    <xf numFmtId="181" fontId="29" fillId="0" borderId="81" xfId="0" applyNumberFormat="1" applyFont="1" applyFill="1" applyBorder="1" applyAlignment="1">
      <alignment horizontal="center" vertical="center" shrinkToFit="1"/>
    </xf>
    <xf numFmtId="181" fontId="29" fillId="0" borderId="121" xfId="0" applyNumberFormat="1" applyFont="1" applyFill="1" applyBorder="1" applyAlignment="1">
      <alignment horizontal="center" vertical="center" wrapText="1" shrinkToFit="1"/>
    </xf>
    <xf numFmtId="0" fontId="29" fillId="0" borderId="66" xfId="0" applyFont="1" applyFill="1" applyBorder="1" applyAlignment="1">
      <alignment vertical="center" wrapText="1"/>
    </xf>
    <xf numFmtId="181" fontId="29" fillId="0" borderId="122" xfId="0" applyNumberFormat="1" applyFont="1" applyFill="1" applyBorder="1" applyAlignment="1">
      <alignment horizontal="center" vertical="center" wrapText="1" shrinkToFit="1"/>
    </xf>
    <xf numFmtId="0" fontId="29" fillId="0" borderId="77" xfId="0" applyFont="1" applyFill="1" applyBorder="1" applyAlignment="1">
      <alignment vertical="center" wrapText="1"/>
    </xf>
    <xf numFmtId="181" fontId="29" fillId="0" borderId="123" xfId="0" applyNumberFormat="1" applyFont="1" applyFill="1" applyBorder="1" applyAlignment="1">
      <alignment horizontal="center" vertical="center" shrinkToFit="1"/>
    </xf>
    <xf numFmtId="181" fontId="29" fillId="0" borderId="124" xfId="0" applyNumberFormat="1" applyFont="1" applyFill="1" applyBorder="1" applyAlignment="1">
      <alignment horizontal="center" vertical="center" wrapText="1" shrinkToFit="1"/>
    </xf>
    <xf numFmtId="38" fontId="29" fillId="0" borderId="34" xfId="2" applyFont="1" applyFill="1" applyBorder="1" applyAlignment="1">
      <alignment vertical="center"/>
    </xf>
    <xf numFmtId="0" fontId="29" fillId="0" borderId="125" xfId="0" applyFont="1" applyFill="1" applyBorder="1" applyAlignment="1">
      <alignment vertical="center" wrapText="1"/>
    </xf>
    <xf numFmtId="0" fontId="29" fillId="0" borderId="126" xfId="0" applyFont="1" applyFill="1" applyBorder="1" applyAlignment="1">
      <alignment horizontal="left" vertical="center" wrapText="1"/>
    </xf>
    <xf numFmtId="0" fontId="29" fillId="0" borderId="3" xfId="0" applyFont="1" applyFill="1" applyBorder="1" applyAlignment="1">
      <alignment vertical="center" wrapText="1"/>
    </xf>
    <xf numFmtId="0" fontId="29" fillId="0" borderId="128" xfId="0" applyFont="1" applyFill="1" applyBorder="1" applyAlignment="1">
      <alignment vertical="center" wrapText="1"/>
    </xf>
    <xf numFmtId="38" fontId="29" fillId="0" borderId="34" xfId="2" applyFont="1" applyFill="1" applyBorder="1" applyAlignment="1">
      <alignment horizontal="center" vertical="center" shrinkToFit="1"/>
    </xf>
    <xf numFmtId="181" fontId="29" fillId="0" borderId="50" xfId="0" applyNumberFormat="1" applyFont="1" applyFill="1" applyBorder="1" applyAlignment="1">
      <alignment horizontal="center" vertical="center" wrapText="1" shrinkToFit="1"/>
    </xf>
    <xf numFmtId="181" fontId="29" fillId="0" borderId="20" xfId="0" applyNumberFormat="1" applyFont="1" applyFill="1" applyBorder="1" applyAlignment="1">
      <alignment horizontal="center" vertical="center" shrinkToFit="1"/>
    </xf>
    <xf numFmtId="181" fontId="29" fillId="0" borderId="118" xfId="0" applyNumberFormat="1" applyFont="1" applyFill="1" applyBorder="1" applyAlignment="1">
      <alignment horizontal="center" vertical="center" wrapText="1" shrinkToFit="1"/>
    </xf>
    <xf numFmtId="181" fontId="29" fillId="0" borderId="9" xfId="0" applyNumberFormat="1" applyFont="1" applyFill="1" applyBorder="1" applyAlignment="1">
      <alignment horizontal="center" vertical="center" shrinkToFit="1"/>
    </xf>
    <xf numFmtId="181" fontId="29" fillId="0" borderId="39" xfId="0" applyNumberFormat="1" applyFont="1" applyFill="1" applyBorder="1" applyAlignment="1">
      <alignment horizontal="center" vertical="center" wrapText="1" shrinkToFit="1"/>
    </xf>
    <xf numFmtId="0" fontId="29" fillId="0" borderId="129" xfId="0" applyFont="1" applyFill="1" applyBorder="1" applyAlignment="1">
      <alignment horizontal="center" vertical="center" wrapText="1"/>
    </xf>
    <xf numFmtId="49" fontId="29" fillId="0" borderId="130" xfId="0" applyNumberFormat="1" applyFont="1" applyFill="1" applyBorder="1" applyAlignment="1">
      <alignment horizontal="center" vertical="center" wrapText="1" shrinkToFit="1"/>
    </xf>
    <xf numFmtId="181" fontId="29" fillId="0" borderId="112" xfId="0" applyNumberFormat="1" applyFont="1" applyFill="1" applyBorder="1" applyAlignment="1">
      <alignment horizontal="center" vertical="center" wrapText="1" shrinkToFit="1"/>
    </xf>
    <xf numFmtId="181" fontId="29" fillId="0" borderId="131" xfId="0" applyNumberFormat="1" applyFont="1" applyFill="1" applyBorder="1" applyAlignment="1">
      <alignment horizontal="center" vertical="center" shrinkToFit="1"/>
    </xf>
    <xf numFmtId="0" fontId="29" fillId="0" borderId="132" xfId="0" applyFont="1" applyFill="1" applyBorder="1" applyAlignment="1">
      <alignment horizontal="left" vertical="center" wrapText="1"/>
    </xf>
    <xf numFmtId="180" fontId="29" fillId="0" borderId="133" xfId="2" applyNumberFormat="1" applyFont="1" applyFill="1" applyBorder="1" applyAlignment="1">
      <alignment horizontal="center" vertical="center" shrinkToFit="1"/>
    </xf>
    <xf numFmtId="181" fontId="29" fillId="0" borderId="134" xfId="0" applyNumberFormat="1" applyFont="1" applyFill="1" applyBorder="1" applyAlignment="1">
      <alignment horizontal="center" vertical="center" shrinkToFit="1"/>
    </xf>
    <xf numFmtId="0" fontId="0" fillId="0" borderId="17" xfId="0" applyFill="1" applyBorder="1" applyAlignment="1">
      <alignment horizontal="left"/>
    </xf>
    <xf numFmtId="0" fontId="36" fillId="0" borderId="34" xfId="0" applyFont="1" applyFill="1" applyBorder="1" applyAlignment="1">
      <alignment horizontal="left" vertical="center"/>
    </xf>
    <xf numFmtId="0" fontId="36" fillId="0" borderId="34" xfId="0" applyNumberFormat="1" applyFont="1" applyFill="1" applyBorder="1" applyAlignment="1">
      <alignment vertical="center" wrapText="1"/>
    </xf>
    <xf numFmtId="181" fontId="35" fillId="0" borderId="50" xfId="0" applyNumberFormat="1" applyFont="1" applyFill="1" applyBorder="1" applyAlignment="1">
      <alignment horizontal="center" vertical="center" wrapText="1" shrinkToFit="1"/>
    </xf>
    <xf numFmtId="0" fontId="35" fillId="0" borderId="34" xfId="0" applyFont="1" applyFill="1" applyBorder="1" applyAlignment="1">
      <alignment horizontal="left" vertical="center"/>
    </xf>
    <xf numFmtId="0" fontId="35" fillId="0" borderId="34" xfId="0" applyFont="1" applyFill="1" applyBorder="1" applyAlignment="1">
      <alignment vertical="center" wrapText="1"/>
    </xf>
    <xf numFmtId="181" fontId="29" fillId="0" borderId="19" xfId="0" applyNumberFormat="1" applyFont="1" applyFill="1" applyBorder="1" applyAlignment="1">
      <alignment horizontal="center" vertical="center" shrinkToFit="1"/>
    </xf>
    <xf numFmtId="180" fontId="29" fillId="0" borderId="135" xfId="2" applyNumberFormat="1" applyFont="1" applyFill="1" applyBorder="1" applyAlignment="1">
      <alignment horizontal="center" vertical="center" shrinkToFit="1"/>
    </xf>
    <xf numFmtId="0" fontId="29" fillId="0" borderId="34" xfId="0" applyFont="1" applyFill="1" applyBorder="1" applyAlignment="1">
      <alignment vertical="center" wrapText="1"/>
    </xf>
    <xf numFmtId="181" fontId="29" fillId="0" borderId="17" xfId="0" applyNumberFormat="1" applyFont="1" applyFill="1" applyBorder="1" applyAlignment="1">
      <alignment horizontal="center" vertical="center" shrinkToFit="1"/>
    </xf>
    <xf numFmtId="38" fontId="29" fillId="0" borderId="20" xfId="2" applyFont="1" applyFill="1" applyBorder="1" applyAlignment="1">
      <alignment horizontal="center" vertical="center"/>
    </xf>
    <xf numFmtId="0" fontId="29" fillId="0" borderId="34" xfId="0" applyFont="1" applyFill="1" applyBorder="1" applyAlignment="1">
      <alignment horizontal="left" vertical="center" wrapText="1"/>
    </xf>
    <xf numFmtId="0" fontId="29" fillId="0" borderId="136" xfId="0" applyFont="1" applyFill="1" applyBorder="1" applyAlignment="1">
      <alignment horizontal="left" vertical="center" wrapText="1"/>
    </xf>
    <xf numFmtId="38" fontId="29" fillId="0" borderId="137" xfId="2" applyFont="1" applyFill="1" applyBorder="1" applyAlignment="1">
      <alignment horizontal="center" vertical="center"/>
    </xf>
    <xf numFmtId="38" fontId="29" fillId="0" borderId="77" xfId="2" applyFont="1" applyFill="1" applyBorder="1" applyAlignment="1">
      <alignment horizontal="center" vertical="center"/>
    </xf>
    <xf numFmtId="0" fontId="20" fillId="0" borderId="0" xfId="0" applyFont="1" applyFill="1" applyAlignment="1">
      <alignment horizontal="left" vertical="center" wrapText="1"/>
    </xf>
    <xf numFmtId="38" fontId="20" fillId="0" borderId="0" xfId="2" applyFont="1" applyFill="1" applyBorder="1" applyAlignment="1">
      <alignment horizontal="center" vertical="center" shrinkToFit="1"/>
    </xf>
    <xf numFmtId="181" fontId="22" fillId="0" borderId="0" xfId="0" applyNumberFormat="1" applyFont="1" applyFill="1" applyBorder="1" applyAlignment="1">
      <alignment horizontal="center" vertical="center" shrinkToFit="1"/>
    </xf>
    <xf numFmtId="181" fontId="20" fillId="0" borderId="0" xfId="0" applyNumberFormat="1" applyFont="1" applyFill="1" applyBorder="1" applyAlignment="1">
      <alignment horizontal="center" vertical="center" shrinkToFit="1"/>
    </xf>
    <xf numFmtId="38" fontId="33" fillId="4" borderId="0" xfId="2" applyFont="1" applyFill="1" applyAlignment="1">
      <alignment horizontal="right" vertical="center"/>
    </xf>
    <xf numFmtId="49" fontId="29" fillId="0" borderId="131" xfId="0" applyNumberFormat="1" applyFont="1" applyFill="1" applyBorder="1" applyAlignment="1">
      <alignment horizontal="center" vertical="center" wrapText="1" shrinkToFit="1"/>
    </xf>
    <xf numFmtId="181" fontId="29" fillId="0" borderId="131" xfId="0" applyNumberFormat="1" applyFont="1" applyFill="1" applyBorder="1" applyAlignment="1">
      <alignment horizontal="center" vertical="center" wrapText="1" shrinkToFit="1"/>
    </xf>
    <xf numFmtId="181" fontId="29" fillId="0" borderId="134" xfId="0" applyNumberFormat="1" applyFont="1" applyFill="1" applyBorder="1" applyAlignment="1">
      <alignment horizontal="center" vertical="center" wrapText="1" shrinkToFit="1"/>
    </xf>
    <xf numFmtId="49" fontId="29" fillId="0" borderId="134" xfId="0" applyNumberFormat="1" applyFont="1" applyFill="1" applyBorder="1" applyAlignment="1">
      <alignment horizontal="center" vertical="center" wrapText="1" shrinkToFit="1"/>
    </xf>
    <xf numFmtId="49" fontId="29" fillId="0" borderId="9" xfId="0" applyNumberFormat="1" applyFont="1" applyFill="1" applyBorder="1" applyAlignment="1">
      <alignment horizontal="center" vertical="center" wrapText="1" shrinkToFit="1"/>
    </xf>
    <xf numFmtId="49" fontId="29" fillId="0" borderId="141" xfId="0" applyNumberFormat="1" applyFont="1" applyFill="1" applyBorder="1" applyAlignment="1">
      <alignment horizontal="center" vertical="center" wrapText="1" shrinkToFit="1"/>
    </xf>
    <xf numFmtId="0" fontId="33" fillId="4" borderId="0" xfId="0" applyFont="1" applyFill="1" applyAlignment="1">
      <alignment horizontal="center" vertical="center"/>
    </xf>
    <xf numFmtId="180" fontId="29" fillId="0" borderId="150" xfId="2" applyNumberFormat="1" applyFont="1" applyFill="1" applyBorder="1" applyAlignment="1">
      <alignment horizontal="center" vertical="center" shrinkToFit="1"/>
    </xf>
    <xf numFmtId="181" fontId="29" fillId="0" borderId="151" xfId="0" applyNumberFormat="1" applyFont="1" applyFill="1" applyBorder="1" applyAlignment="1">
      <alignment horizontal="center" vertical="center" shrinkToFit="1"/>
    </xf>
    <xf numFmtId="180" fontId="29" fillId="0" borderId="152" xfId="2" applyNumberFormat="1" applyFont="1" applyFill="1" applyBorder="1" applyAlignment="1">
      <alignment horizontal="center" vertical="center" shrinkToFit="1"/>
    </xf>
    <xf numFmtId="181" fontId="29" fillId="0" borderId="62" xfId="0" applyNumberFormat="1" applyFont="1" applyFill="1" applyBorder="1" applyAlignment="1">
      <alignment horizontal="center" vertical="center" shrinkToFit="1"/>
    </xf>
    <xf numFmtId="38" fontId="29" fillId="7" borderId="34" xfId="2" applyFont="1" applyFill="1" applyBorder="1" applyAlignment="1">
      <alignment vertical="center"/>
    </xf>
    <xf numFmtId="181" fontId="29" fillId="7" borderId="34" xfId="0" applyNumberFormat="1" applyFont="1" applyFill="1" applyBorder="1" applyAlignment="1">
      <alignment vertical="center"/>
    </xf>
    <xf numFmtId="49" fontId="29" fillId="0" borderId="151" xfId="0" applyNumberFormat="1" applyFont="1" applyFill="1" applyBorder="1" applyAlignment="1">
      <alignment horizontal="center" vertical="center" wrapText="1" shrinkToFit="1"/>
    </xf>
    <xf numFmtId="49" fontId="29" fillId="0" borderId="62" xfId="0" applyNumberFormat="1" applyFont="1" applyFill="1" applyBorder="1" applyAlignment="1">
      <alignment horizontal="center" vertical="center" wrapText="1" shrinkToFit="1"/>
    </xf>
    <xf numFmtId="180" fontId="29" fillId="0" borderId="153" xfId="2" applyNumberFormat="1" applyFont="1" applyFill="1" applyBorder="1" applyAlignment="1">
      <alignment horizontal="center" vertical="center" shrinkToFit="1"/>
    </xf>
    <xf numFmtId="180" fontId="29" fillId="0" borderId="23" xfId="2" applyNumberFormat="1" applyFont="1" applyFill="1" applyBorder="1" applyAlignment="1">
      <alignment horizontal="center" vertical="center" shrinkToFit="1"/>
    </xf>
    <xf numFmtId="181" fontId="29" fillId="0" borderId="98" xfId="0" applyNumberFormat="1" applyFont="1" applyFill="1" applyBorder="1" applyAlignment="1">
      <alignment horizontal="center" vertical="center" shrinkToFit="1"/>
    </xf>
    <xf numFmtId="38" fontId="29" fillId="7" borderId="34" xfId="2" applyFont="1" applyFill="1" applyBorder="1" applyAlignment="1">
      <alignment horizontal="center" vertical="center" shrinkToFit="1"/>
    </xf>
    <xf numFmtId="181" fontId="29" fillId="7" borderId="34" xfId="0" applyNumberFormat="1" applyFont="1" applyFill="1" applyBorder="1" applyAlignment="1">
      <alignment horizontal="center" vertical="center" shrinkToFit="1"/>
    </xf>
    <xf numFmtId="38" fontId="35" fillId="7" borderId="34" xfId="2" applyFont="1" applyFill="1" applyBorder="1" applyAlignment="1">
      <alignment horizontal="center" vertical="center" shrinkToFit="1"/>
    </xf>
    <xf numFmtId="181" fontId="35" fillId="7" borderId="34" xfId="0" applyNumberFormat="1" applyFont="1" applyFill="1" applyBorder="1" applyAlignment="1">
      <alignment horizontal="center" vertical="center" shrinkToFit="1"/>
    </xf>
    <xf numFmtId="181" fontId="29" fillId="0" borderId="97" xfId="0" applyNumberFormat="1" applyFont="1" applyFill="1" applyBorder="1" applyAlignment="1">
      <alignment horizontal="center" vertical="center" shrinkToFit="1"/>
    </xf>
    <xf numFmtId="38" fontId="29" fillId="0" borderId="0" xfId="2" applyFont="1" applyFill="1" applyBorder="1" applyAlignment="1">
      <alignment horizontal="center" vertical="center"/>
    </xf>
    <xf numFmtId="38" fontId="29" fillId="0" borderId="98" xfId="2" applyFont="1" applyFill="1" applyBorder="1" applyAlignment="1">
      <alignment horizontal="center" vertical="center"/>
    </xf>
    <xf numFmtId="176" fontId="29" fillId="0" borderId="104" xfId="1" applyNumberFormat="1" applyFont="1" applyFill="1" applyBorder="1" applyAlignment="1">
      <alignment vertical="center"/>
    </xf>
    <xf numFmtId="181" fontId="29" fillId="0" borderId="127" xfId="0" applyNumberFormat="1" applyFont="1" applyFill="1" applyBorder="1" applyAlignment="1">
      <alignment horizontal="center" vertical="center" shrinkToFit="1"/>
    </xf>
    <xf numFmtId="0" fontId="20" fillId="0" borderId="0" xfId="0" applyFont="1" applyFill="1" applyAlignment="1">
      <alignment horizontal="left" vertical="center"/>
    </xf>
    <xf numFmtId="0" fontId="37" fillId="0" borderId="0" xfId="0" applyFont="1" applyAlignment="1"/>
    <xf numFmtId="9" fontId="0" fillId="0" borderId="0" xfId="0" applyNumberFormat="1" applyAlignment="1">
      <alignment horizontal="left"/>
    </xf>
    <xf numFmtId="182" fontId="0" fillId="0" borderId="0" xfId="0" applyNumberFormat="1"/>
    <xf numFmtId="0" fontId="29" fillId="0" borderId="87" xfId="0" applyFont="1" applyFill="1" applyBorder="1" applyAlignment="1">
      <alignment horizontal="left" vertical="center" wrapText="1"/>
    </xf>
    <xf numFmtId="0" fontId="29" fillId="0" borderId="113" xfId="0" applyFont="1" applyFill="1" applyBorder="1" applyAlignment="1">
      <alignment horizontal="center" vertical="center" wrapText="1"/>
    </xf>
    <xf numFmtId="0" fontId="29" fillId="0" borderId="48" xfId="0" applyFont="1" applyFill="1" applyBorder="1" applyAlignment="1">
      <alignment horizontal="left" vertical="center" wrapText="1"/>
    </xf>
    <xf numFmtId="0" fontId="29" fillId="0" borderId="90" xfId="0" applyFont="1" applyFill="1" applyBorder="1" applyAlignment="1">
      <alignment horizontal="center" vertical="center" wrapText="1"/>
    </xf>
    <xf numFmtId="0" fontId="29" fillId="0" borderId="86" xfId="0" applyFont="1" applyFill="1" applyBorder="1" applyAlignment="1">
      <alignment horizontal="center" vertical="center" wrapText="1"/>
    </xf>
    <xf numFmtId="0" fontId="29" fillId="0" borderId="93" xfId="0" applyFont="1" applyFill="1" applyBorder="1" applyAlignment="1">
      <alignment horizontal="center" vertical="center" wrapText="1"/>
    </xf>
    <xf numFmtId="0" fontId="29" fillId="0" borderId="91"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123" xfId="0" applyFont="1" applyFill="1" applyBorder="1" applyAlignment="1">
      <alignment horizontal="left" vertical="center" wrapText="1"/>
    </xf>
    <xf numFmtId="0" fontId="29" fillId="0" borderId="20" xfId="0" applyNumberFormat="1" applyFont="1" applyFill="1" applyBorder="1" applyAlignment="1">
      <alignment horizontal="left" vertical="center" wrapText="1"/>
    </xf>
    <xf numFmtId="0" fontId="29" fillId="0" borderId="19" xfId="0" applyFont="1" applyFill="1" applyBorder="1" applyAlignment="1">
      <alignment horizontal="left" vertical="center" wrapText="1"/>
    </xf>
    <xf numFmtId="181" fontId="29" fillId="0" borderId="127" xfId="0" applyNumberFormat="1" applyFont="1" applyFill="1" applyBorder="1" applyAlignment="1">
      <alignment horizontal="center" vertical="center" wrapText="1" shrinkToFit="1"/>
    </xf>
    <xf numFmtId="49" fontId="29" fillId="0" borderId="118" xfId="0" applyNumberFormat="1" applyFont="1" applyFill="1" applyBorder="1" applyAlignment="1">
      <alignment horizontal="center" vertical="center" wrapText="1" shrinkToFit="1"/>
    </xf>
    <xf numFmtId="0" fontId="29" fillId="0" borderId="20" xfId="0" applyFont="1" applyFill="1" applyBorder="1" applyAlignment="1">
      <alignment vertical="center" wrapText="1"/>
    </xf>
    <xf numFmtId="181" fontId="29" fillId="0" borderId="107" xfId="0" applyNumberFormat="1" applyFont="1" applyFill="1" applyBorder="1" applyAlignment="1">
      <alignment horizontal="center" vertical="center" wrapText="1" shrinkToFit="1"/>
    </xf>
    <xf numFmtId="180" fontId="29" fillId="0" borderId="197" xfId="2" applyNumberFormat="1" applyFont="1" applyFill="1" applyBorder="1" applyAlignment="1">
      <alignment horizontal="center" vertical="center" shrinkToFit="1"/>
    </xf>
    <xf numFmtId="180" fontId="29" fillId="0" borderId="54" xfId="2" applyNumberFormat="1" applyFont="1" applyFill="1" applyBorder="1" applyAlignment="1">
      <alignment horizontal="center" vertical="center" shrinkToFit="1"/>
    </xf>
    <xf numFmtId="180" fontId="29" fillId="0" borderId="33" xfId="2" applyNumberFormat="1" applyFont="1" applyFill="1" applyBorder="1" applyAlignment="1">
      <alignment horizontal="center" vertical="center" shrinkToFit="1"/>
    </xf>
    <xf numFmtId="181" fontId="29" fillId="0" borderId="198" xfId="0" applyNumberFormat="1" applyFont="1" applyFill="1" applyBorder="1" applyAlignment="1">
      <alignment horizontal="center" vertical="center" shrinkToFit="1"/>
    </xf>
    <xf numFmtId="181" fontId="29" fillId="0" borderId="200" xfId="0" applyNumberFormat="1" applyFont="1" applyFill="1" applyBorder="1" applyAlignment="1">
      <alignment horizontal="center" vertical="center" shrinkToFit="1"/>
    </xf>
    <xf numFmtId="180" fontId="29" fillId="0" borderId="201" xfId="2" applyNumberFormat="1" applyFont="1" applyFill="1" applyBorder="1" applyAlignment="1">
      <alignment horizontal="center" vertical="center" shrinkToFit="1"/>
    </xf>
    <xf numFmtId="180" fontId="29" fillId="0" borderId="202" xfId="2" applyNumberFormat="1" applyFont="1" applyFill="1" applyBorder="1" applyAlignment="1">
      <alignment horizontal="center" vertical="center" shrinkToFit="1"/>
    </xf>
    <xf numFmtId="181" fontId="29" fillId="0" borderId="25" xfId="0" applyNumberFormat="1" applyFont="1" applyFill="1" applyBorder="1" applyAlignment="1">
      <alignment horizontal="center" vertical="center" shrinkToFit="1"/>
    </xf>
    <xf numFmtId="180" fontId="29" fillId="0" borderId="165" xfId="2" applyNumberFormat="1" applyFont="1" applyFill="1" applyBorder="1" applyAlignment="1">
      <alignment horizontal="center" vertical="center" shrinkToFit="1"/>
    </xf>
    <xf numFmtId="180" fontId="29" fillId="0" borderId="170" xfId="2" applyNumberFormat="1" applyFont="1" applyFill="1" applyBorder="1" applyAlignment="1">
      <alignment horizontal="center" vertical="center" shrinkToFit="1"/>
    </xf>
    <xf numFmtId="181" fontId="29" fillId="0" borderId="44" xfId="0" applyNumberFormat="1" applyFont="1" applyFill="1" applyBorder="1" applyAlignment="1">
      <alignment horizontal="center" vertical="center" wrapText="1" shrinkToFit="1"/>
    </xf>
    <xf numFmtId="38" fontId="29" fillId="0" borderId="199" xfId="2" applyFont="1" applyFill="1" applyBorder="1" applyAlignment="1">
      <alignment horizontal="center" vertical="center"/>
    </xf>
    <xf numFmtId="180" fontId="29" fillId="0" borderId="141" xfId="2" applyNumberFormat="1" applyFont="1" applyFill="1" applyBorder="1" applyAlignment="1">
      <alignment horizontal="center" vertical="center" shrinkToFit="1"/>
    </xf>
    <xf numFmtId="180" fontId="29" fillId="0" borderId="0" xfId="2" applyNumberFormat="1" applyFont="1" applyFill="1" applyBorder="1" applyAlignment="1">
      <alignment horizontal="center" vertical="center" shrinkToFit="1"/>
    </xf>
    <xf numFmtId="181" fontId="29" fillId="0" borderId="37" xfId="0" applyNumberFormat="1" applyFont="1" applyFill="1" applyBorder="1" applyAlignment="1">
      <alignment horizontal="center" vertical="center" shrinkToFit="1"/>
    </xf>
    <xf numFmtId="181" fontId="29" fillId="0" borderId="56" xfId="0" applyNumberFormat="1" applyFont="1" applyFill="1" applyBorder="1" applyAlignment="1">
      <alignment horizontal="center" vertical="center" shrinkToFit="1"/>
    </xf>
    <xf numFmtId="0" fontId="29" fillId="0" borderId="48"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123" xfId="0" applyFont="1" applyFill="1" applyBorder="1" applyAlignment="1">
      <alignment horizontal="left" vertical="center" wrapText="1"/>
    </xf>
    <xf numFmtId="0" fontId="38" fillId="0" borderId="0" xfId="0" applyFont="1" applyAlignment="1">
      <alignment vertical="top"/>
    </xf>
    <xf numFmtId="0" fontId="20" fillId="0" borderId="0" xfId="0" applyFont="1" applyAlignment="1">
      <alignment horizontal="center"/>
    </xf>
    <xf numFmtId="38" fontId="20" fillId="0" borderId="0" xfId="2" applyFont="1"/>
    <xf numFmtId="0" fontId="20" fillId="0" borderId="0" xfId="0" applyFont="1"/>
    <xf numFmtId="0" fontId="39" fillId="0" borderId="0" xfId="0" applyFont="1"/>
    <xf numFmtId="0" fontId="20" fillId="0" borderId="0" xfId="0" applyFont="1" applyAlignment="1"/>
    <xf numFmtId="0" fontId="40" fillId="0" borderId="106" xfId="0" applyFont="1" applyFill="1" applyBorder="1" applyAlignment="1">
      <alignment vertical="center"/>
    </xf>
    <xf numFmtId="0" fontId="40" fillId="3" borderId="104" xfId="0" applyFont="1" applyFill="1" applyBorder="1" applyAlignment="1">
      <alignment horizontal="center" vertical="center" wrapText="1"/>
    </xf>
    <xf numFmtId="0" fontId="40" fillId="3" borderId="95" xfId="0" applyFont="1" applyFill="1" applyBorder="1" applyAlignment="1">
      <alignment horizontal="center" vertical="center" wrapText="1"/>
    </xf>
    <xf numFmtId="0" fontId="40" fillId="3" borderId="30" xfId="0" applyFont="1" applyFill="1" applyBorder="1" applyAlignment="1">
      <alignment horizontal="center" vertical="center" wrapText="1"/>
    </xf>
    <xf numFmtId="0" fontId="40" fillId="3" borderId="107" xfId="0" applyFont="1" applyFill="1" applyBorder="1" applyAlignment="1">
      <alignment horizontal="center" vertical="center" wrapText="1"/>
    </xf>
    <xf numFmtId="0" fontId="40" fillId="3" borderId="33" xfId="0" applyFont="1" applyFill="1" applyBorder="1" applyAlignment="1">
      <alignment vertical="center"/>
    </xf>
    <xf numFmtId="38" fontId="40" fillId="3" borderId="33" xfId="2" applyFont="1" applyFill="1" applyBorder="1" applyAlignment="1">
      <alignment horizontal="center" vertical="center"/>
    </xf>
    <xf numFmtId="38" fontId="40" fillId="3" borderId="53" xfId="2" applyFont="1" applyFill="1" applyBorder="1" applyAlignment="1">
      <alignment horizontal="center" vertical="center"/>
    </xf>
    <xf numFmtId="38" fontId="40" fillId="3" borderId="36" xfId="2" applyFont="1" applyFill="1" applyBorder="1" applyAlignment="1">
      <alignment horizontal="center" vertical="center"/>
    </xf>
    <xf numFmtId="0" fontId="40" fillId="0" borderId="108" xfId="0" applyFont="1" applyFill="1" applyBorder="1" applyAlignment="1">
      <alignment vertical="center"/>
    </xf>
    <xf numFmtId="0" fontId="40" fillId="3" borderId="34" xfId="0" applyFont="1" applyFill="1" applyBorder="1" applyAlignment="1">
      <alignment horizontal="left" vertical="center"/>
    </xf>
    <xf numFmtId="0" fontId="40" fillId="3" borderId="34" xfId="0" applyFont="1" applyFill="1" applyBorder="1" applyAlignment="1">
      <alignment horizontal="center" vertical="center"/>
    </xf>
    <xf numFmtId="38" fontId="24" fillId="3" borderId="34" xfId="2" applyFont="1" applyFill="1" applyBorder="1" applyAlignment="1">
      <alignment horizontal="center" vertical="center"/>
    </xf>
    <xf numFmtId="38" fontId="24" fillId="3" borderId="34" xfId="2" applyFont="1" applyFill="1" applyBorder="1" applyAlignment="1">
      <alignment horizontal="center" vertical="center" wrapText="1"/>
    </xf>
    <xf numFmtId="0" fontId="40" fillId="3" borderId="0" xfId="0" applyFont="1" applyFill="1" applyBorder="1" applyAlignment="1"/>
    <xf numFmtId="0" fontId="40" fillId="3" borderId="37" xfId="0" applyFont="1" applyFill="1" applyBorder="1" applyAlignment="1"/>
    <xf numFmtId="0" fontId="40" fillId="3" borderId="34" xfId="0" applyFont="1" applyFill="1" applyBorder="1" applyAlignment="1"/>
    <xf numFmtId="0" fontId="40" fillId="3" borderId="50" xfId="0" applyFont="1" applyFill="1" applyBorder="1" applyAlignment="1"/>
    <xf numFmtId="0" fontId="40" fillId="3" borderId="34" xfId="0" applyFont="1" applyFill="1" applyBorder="1" applyAlignment="1">
      <alignment vertical="top"/>
    </xf>
    <xf numFmtId="0" fontId="40" fillId="0" borderId="0" xfId="0" applyFont="1"/>
    <xf numFmtId="38" fontId="21" fillId="3" borderId="48" xfId="2" applyFont="1" applyFill="1" applyBorder="1" applyAlignment="1">
      <alignment vertical="center"/>
    </xf>
    <xf numFmtId="38" fontId="21" fillId="3" borderId="49" xfId="2" applyFont="1" applyFill="1" applyBorder="1" applyAlignment="1">
      <alignment vertical="center"/>
    </xf>
    <xf numFmtId="0" fontId="20" fillId="0" borderId="0" xfId="0" applyFont="1" applyAlignment="1">
      <alignment vertical="top"/>
    </xf>
    <xf numFmtId="0" fontId="40" fillId="0" borderId="111" xfId="0" applyFont="1" applyFill="1" applyBorder="1" applyAlignment="1">
      <alignment vertical="center"/>
    </xf>
    <xf numFmtId="0" fontId="40" fillId="3" borderId="128" xfId="0" applyFont="1" applyFill="1" applyBorder="1" applyAlignment="1">
      <alignment horizontal="center" vertical="top"/>
    </xf>
    <xf numFmtId="0" fontId="20" fillId="0" borderId="113" xfId="0" applyFont="1" applyFill="1" applyBorder="1"/>
    <xf numFmtId="0" fontId="21" fillId="0" borderId="142" xfId="0" applyFont="1" applyFill="1" applyBorder="1" applyAlignment="1">
      <alignment horizontal="center" vertical="center"/>
    </xf>
    <xf numFmtId="0" fontId="20" fillId="0" borderId="84" xfId="0" applyFont="1" applyFill="1" applyBorder="1"/>
    <xf numFmtId="0" fontId="21" fillId="0" borderId="143" xfId="0" applyFont="1" applyFill="1" applyBorder="1" applyAlignment="1">
      <alignment horizontal="center" vertical="center"/>
    </xf>
    <xf numFmtId="0" fontId="20" fillId="0" borderId="0" xfId="0" applyFont="1" applyAlignment="1">
      <alignment horizontal="left"/>
    </xf>
    <xf numFmtId="0" fontId="21" fillId="0" borderId="0" xfId="0" applyFont="1"/>
    <xf numFmtId="0" fontId="20" fillId="0" borderId="0" xfId="0" applyFont="1" applyAlignment="1">
      <alignment vertical="center"/>
    </xf>
    <xf numFmtId="0" fontId="20" fillId="0" borderId="0" xfId="0" applyFont="1" applyAlignment="1">
      <alignment horizontal="center" vertical="center"/>
    </xf>
    <xf numFmtId="0" fontId="21" fillId="7" borderId="114" xfId="0" applyFont="1" applyFill="1" applyBorder="1" applyAlignment="1">
      <alignment horizontal="center" vertical="center"/>
    </xf>
    <xf numFmtId="38" fontId="42" fillId="7" borderId="14" xfId="2" applyFont="1" applyFill="1" applyBorder="1" applyAlignment="1">
      <alignment vertical="center"/>
    </xf>
    <xf numFmtId="38" fontId="42" fillId="7" borderId="12" xfId="2" applyFont="1" applyFill="1" applyBorder="1" applyAlignment="1">
      <alignment vertical="center"/>
    </xf>
    <xf numFmtId="176" fontId="42" fillId="7" borderId="39" xfId="1" applyNumberFormat="1" applyFont="1" applyFill="1" applyBorder="1" applyAlignment="1">
      <alignment vertical="center"/>
    </xf>
    <xf numFmtId="0" fontId="21" fillId="7" borderId="143" xfId="0" applyFont="1" applyFill="1" applyBorder="1" applyAlignment="1">
      <alignment horizontal="center" vertical="center"/>
    </xf>
    <xf numFmtId="0" fontId="21" fillId="7" borderId="115" xfId="0" applyFont="1" applyFill="1" applyBorder="1" applyAlignment="1">
      <alignment horizontal="center" vertical="center"/>
    </xf>
    <xf numFmtId="0" fontId="21" fillId="7" borderId="144" xfId="0" applyFont="1" applyFill="1" applyBorder="1" applyAlignment="1">
      <alignment horizontal="center" vertical="center"/>
    </xf>
    <xf numFmtId="38" fontId="42" fillId="7" borderId="16" xfId="2" applyFont="1" applyFill="1" applyBorder="1" applyAlignment="1">
      <alignment vertical="center"/>
    </xf>
    <xf numFmtId="38" fontId="42" fillId="7" borderId="145" xfId="2" applyFont="1" applyFill="1" applyBorder="1" applyAlignment="1">
      <alignment vertical="center"/>
    </xf>
    <xf numFmtId="176" fontId="42" fillId="7" borderId="146" xfId="1" applyNumberFormat="1" applyFont="1" applyFill="1" applyBorder="1" applyAlignment="1">
      <alignment vertical="center"/>
    </xf>
    <xf numFmtId="0" fontId="21" fillId="7" borderId="116" xfId="0" applyFont="1" applyFill="1" applyBorder="1" applyAlignment="1">
      <alignment horizontal="center" vertical="center"/>
    </xf>
    <xf numFmtId="0" fontId="21" fillId="7" borderId="117" xfId="0" applyFont="1" applyFill="1" applyBorder="1" applyAlignment="1">
      <alignment horizontal="center" vertical="center"/>
    </xf>
    <xf numFmtId="38" fontId="20" fillId="0" borderId="0" xfId="2" applyFont="1" applyBorder="1"/>
    <xf numFmtId="38" fontId="21" fillId="0" borderId="140" xfId="2" applyFont="1" applyFill="1" applyBorder="1" applyAlignment="1">
      <alignment vertical="center"/>
    </xf>
    <xf numFmtId="0" fontId="20" fillId="0" borderId="96" xfId="0" applyFont="1" applyFill="1" applyBorder="1"/>
    <xf numFmtId="0" fontId="21" fillId="0" borderId="210" xfId="0" applyFont="1" applyFill="1" applyBorder="1" applyAlignment="1">
      <alignment horizontal="center" vertical="center"/>
    </xf>
    <xf numFmtId="38" fontId="40" fillId="0" borderId="140" xfId="2" applyFont="1" applyFill="1" applyBorder="1" applyAlignment="1">
      <alignment horizontal="center" vertical="top"/>
    </xf>
    <xf numFmtId="38" fontId="40" fillId="0" borderId="92" xfId="2" applyFont="1" applyFill="1" applyBorder="1" applyAlignment="1">
      <alignment horizontal="center" vertical="top"/>
    </xf>
    <xf numFmtId="0" fontId="40" fillId="3" borderId="120" xfId="0" applyFont="1" applyFill="1" applyBorder="1" applyAlignment="1">
      <alignment horizontal="center" vertical="top"/>
    </xf>
    <xf numFmtId="0" fontId="40" fillId="3" borderId="106" xfId="0" applyFont="1" applyFill="1" applyBorder="1" applyAlignment="1">
      <alignment horizontal="center" vertical="center" wrapText="1"/>
    </xf>
    <xf numFmtId="0" fontId="40" fillId="3" borderId="109" xfId="0" applyFont="1" applyFill="1" applyBorder="1" applyAlignment="1">
      <alignment horizontal="center" vertical="center" wrapText="1"/>
    </xf>
    <xf numFmtId="0" fontId="40" fillId="3" borderId="110" xfId="0" applyFont="1" applyFill="1" applyBorder="1" applyAlignment="1">
      <alignment horizontal="center" vertical="center" wrapText="1"/>
    </xf>
    <xf numFmtId="0" fontId="40" fillId="3" borderId="103" xfId="0" applyFont="1" applyFill="1" applyBorder="1" applyAlignment="1">
      <alignment horizontal="center" vertical="center" wrapText="1"/>
    </xf>
    <xf numFmtId="0" fontId="21" fillId="7" borderId="213" xfId="0" applyFont="1" applyFill="1" applyBorder="1" applyAlignment="1">
      <alignment horizontal="center" vertical="center"/>
    </xf>
    <xf numFmtId="0" fontId="21" fillId="7" borderId="210" xfId="0" applyFont="1" applyFill="1" applyBorder="1" applyAlignment="1">
      <alignment horizontal="center" vertical="center"/>
    </xf>
    <xf numFmtId="38" fontId="42" fillId="7" borderId="153" xfId="2" applyFont="1" applyFill="1" applyBorder="1" applyAlignment="1">
      <alignment vertical="center"/>
    </xf>
    <xf numFmtId="38" fontId="42" fillId="7" borderId="23" xfId="2" applyFont="1" applyFill="1" applyBorder="1" applyAlignment="1">
      <alignment vertical="center"/>
    </xf>
    <xf numFmtId="176" fontId="42" fillId="7" borderId="124" xfId="1" applyNumberFormat="1" applyFont="1" applyFill="1" applyBorder="1" applyAlignment="1">
      <alignment vertical="center"/>
    </xf>
    <xf numFmtId="0" fontId="35" fillId="6" borderId="56" xfId="0" applyFont="1" applyFill="1" applyBorder="1" applyAlignment="1">
      <alignment horizontal="center" vertical="center"/>
    </xf>
    <xf numFmtId="0" fontId="35" fillId="6" borderId="107" xfId="0" applyFont="1" applyFill="1" applyBorder="1" applyAlignment="1">
      <alignment horizontal="center" vertical="center"/>
    </xf>
    <xf numFmtId="181" fontId="29" fillId="0" borderId="104" xfId="0" applyNumberFormat="1" applyFont="1" applyFill="1" applyBorder="1" applyAlignment="1">
      <alignment horizontal="center" vertical="center" wrapText="1" shrinkToFit="1"/>
    </xf>
    <xf numFmtId="181" fontId="35" fillId="6" borderId="54" xfId="0" applyNumberFormat="1" applyFont="1" applyFill="1" applyBorder="1" applyAlignment="1">
      <alignment horizontal="left" vertical="center"/>
    </xf>
    <xf numFmtId="0" fontId="35" fillId="6" borderId="104" xfId="0" applyFont="1" applyFill="1" applyBorder="1" applyAlignment="1">
      <alignment horizontal="center" vertical="center"/>
    </xf>
    <xf numFmtId="0" fontId="29" fillId="0" borderId="214" xfId="0" applyFont="1" applyFill="1" applyBorder="1" applyAlignment="1">
      <alignment horizontal="left" vertical="center" wrapText="1"/>
    </xf>
    <xf numFmtId="38" fontId="29" fillId="0" borderId="123" xfId="2" applyFont="1" applyFill="1" applyBorder="1" applyAlignment="1">
      <alignment horizontal="center" vertical="center"/>
    </xf>
    <xf numFmtId="38" fontId="29" fillId="0" borderId="97" xfId="2" applyFont="1" applyFill="1" applyBorder="1" applyAlignment="1">
      <alignment horizontal="center" vertical="center"/>
    </xf>
    <xf numFmtId="38" fontId="29" fillId="0" borderId="127" xfId="2" applyFont="1" applyFill="1" applyBorder="1" applyAlignment="1">
      <alignment horizontal="center" vertical="center"/>
    </xf>
    <xf numFmtId="181" fontId="29" fillId="0" borderId="58" xfId="0" applyNumberFormat="1" applyFont="1" applyFill="1" applyBorder="1" applyAlignment="1">
      <alignment horizontal="center" vertical="center" shrinkToFit="1"/>
    </xf>
    <xf numFmtId="49" fontId="29" fillId="0" borderId="100" xfId="0" applyNumberFormat="1" applyFont="1" applyFill="1" applyBorder="1" applyAlignment="1">
      <alignment horizontal="center" vertical="center" wrapText="1" shrinkToFit="1"/>
    </xf>
    <xf numFmtId="49" fontId="29" fillId="0" borderId="98" xfId="0" applyNumberFormat="1" applyFont="1" applyFill="1" applyBorder="1" applyAlignment="1">
      <alignment horizontal="center" vertical="center" wrapText="1" shrinkToFit="1"/>
    </xf>
    <xf numFmtId="180" fontId="29" fillId="0" borderId="55" xfId="2" applyNumberFormat="1" applyFont="1" applyFill="1" applyBorder="1" applyAlignment="1">
      <alignment horizontal="center" vertical="center" shrinkToFit="1"/>
    </xf>
    <xf numFmtId="181" fontId="29" fillId="0" borderId="57" xfId="0" applyNumberFormat="1" applyFont="1" applyFill="1" applyBorder="1" applyAlignment="1">
      <alignment horizontal="center" vertical="center" shrinkToFit="1"/>
    </xf>
    <xf numFmtId="180" fontId="29" fillId="0" borderId="57" xfId="2" applyNumberFormat="1" applyFont="1" applyFill="1" applyBorder="1" applyAlignment="1">
      <alignment horizontal="center" vertical="center" shrinkToFit="1"/>
    </xf>
    <xf numFmtId="181" fontId="29" fillId="0" borderId="107" xfId="0" applyNumberFormat="1" applyFont="1" applyFill="1" applyBorder="1" applyAlignment="1">
      <alignment horizontal="center" vertical="center" shrinkToFit="1"/>
    </xf>
    <xf numFmtId="181" fontId="29" fillId="0" borderId="121" xfId="0" applyNumberFormat="1" applyFont="1" applyFill="1" applyBorder="1" applyAlignment="1">
      <alignment horizontal="center" vertical="center" shrinkToFit="1"/>
    </xf>
    <xf numFmtId="181" fontId="29" fillId="0" borderId="122" xfId="0" applyNumberFormat="1" applyFont="1" applyFill="1" applyBorder="1" applyAlignment="1">
      <alignment horizontal="center" vertical="center" shrinkToFit="1"/>
    </xf>
    <xf numFmtId="181" fontId="29" fillId="0" borderId="124" xfId="0" applyNumberFormat="1" applyFont="1" applyFill="1" applyBorder="1" applyAlignment="1">
      <alignment horizontal="center" vertical="center" shrinkToFit="1"/>
    </xf>
    <xf numFmtId="49" fontId="29" fillId="0" borderId="85" xfId="0" applyNumberFormat="1" applyFont="1" applyFill="1" applyBorder="1" applyAlignment="1">
      <alignment horizontal="center" vertical="center" shrinkToFit="1"/>
    </xf>
    <xf numFmtId="49" fontId="29" fillId="0" borderId="118" xfId="0" applyNumberFormat="1" applyFont="1" applyFill="1" applyBorder="1" applyAlignment="1">
      <alignment horizontal="center" vertical="center" shrinkToFit="1"/>
    </xf>
    <xf numFmtId="181" fontId="29" fillId="0" borderId="118" xfId="0" applyNumberFormat="1" applyFont="1" applyFill="1" applyBorder="1" applyAlignment="1">
      <alignment horizontal="center" vertical="center" shrinkToFit="1"/>
    </xf>
    <xf numFmtId="0" fontId="29" fillId="0" borderId="62" xfId="0" applyFont="1" applyFill="1" applyBorder="1" applyAlignment="1">
      <alignment horizontal="center" vertical="center" shrinkToFit="1"/>
    </xf>
    <xf numFmtId="0" fontId="29" fillId="0" borderId="67" xfId="0" applyFont="1" applyFill="1" applyBorder="1" applyAlignment="1">
      <alignment horizontal="center" vertical="center" shrinkToFit="1"/>
    </xf>
    <xf numFmtId="0" fontId="29" fillId="0" borderId="78" xfId="0" applyFont="1" applyFill="1" applyBorder="1" applyAlignment="1">
      <alignment horizontal="center" vertical="center" shrinkToFit="1"/>
    </xf>
    <xf numFmtId="181" fontId="29" fillId="0" borderId="39" xfId="0" applyNumberFormat="1" applyFont="1" applyFill="1" applyBorder="1" applyAlignment="1">
      <alignment horizontal="center" vertical="center" shrinkToFit="1"/>
    </xf>
    <xf numFmtId="181" fontId="29" fillId="0" borderId="73" xfId="0" applyNumberFormat="1" applyFont="1" applyFill="1" applyBorder="1" applyAlignment="1">
      <alignment horizontal="center" vertical="center" shrinkToFit="1"/>
    </xf>
    <xf numFmtId="0" fontId="35" fillId="7" borderId="96" xfId="0" applyFont="1" applyFill="1" applyBorder="1" applyAlignment="1">
      <alignment vertical="center"/>
    </xf>
    <xf numFmtId="0" fontId="29" fillId="7" borderId="34" xfId="0" applyFont="1" applyFill="1" applyBorder="1" applyAlignment="1">
      <alignment horizontal="left" vertical="center"/>
    </xf>
    <xf numFmtId="0" fontId="29" fillId="7" borderId="34" xfId="0" applyFont="1" applyFill="1" applyBorder="1" applyAlignment="1">
      <alignment vertical="center"/>
    </xf>
    <xf numFmtId="181" fontId="29" fillId="7" borderId="50" xfId="0" applyNumberFormat="1" applyFont="1" applyFill="1" applyBorder="1" applyAlignment="1">
      <alignment vertical="center" wrapText="1"/>
    </xf>
    <xf numFmtId="181" fontId="29" fillId="7" borderId="50" xfId="0" applyNumberFormat="1" applyFont="1" applyFill="1" applyBorder="1" applyAlignment="1">
      <alignment horizontal="center" vertical="center" wrapText="1" shrinkToFit="1"/>
    </xf>
    <xf numFmtId="181" fontId="35" fillId="7" borderId="34" xfId="0" applyNumberFormat="1" applyFont="1" applyFill="1" applyBorder="1" applyAlignment="1">
      <alignment horizontal="right" vertical="center"/>
    </xf>
    <xf numFmtId="181" fontId="35" fillId="7" borderId="34" xfId="0" applyNumberFormat="1" applyFont="1" applyFill="1" applyBorder="1" applyAlignment="1">
      <alignment horizontal="left" vertical="center"/>
    </xf>
    <xf numFmtId="0" fontId="35" fillId="7" borderId="34" xfId="0" applyFont="1" applyFill="1" applyBorder="1" applyAlignment="1">
      <alignment horizontal="left" vertical="center"/>
    </xf>
    <xf numFmtId="0" fontId="35" fillId="7" borderId="34" xfId="0" applyFont="1" applyFill="1" applyBorder="1" applyAlignment="1">
      <alignment vertical="center" wrapText="1"/>
    </xf>
    <xf numFmtId="181" fontId="35" fillId="7" borderId="50" xfId="0" applyNumberFormat="1" applyFont="1" applyFill="1" applyBorder="1" applyAlignment="1">
      <alignment horizontal="center" vertical="center" wrapText="1" shrinkToFit="1"/>
    </xf>
    <xf numFmtId="0" fontId="35" fillId="7" borderId="113" xfId="0" applyFont="1" applyFill="1" applyBorder="1" applyAlignment="1">
      <alignment vertical="center"/>
    </xf>
    <xf numFmtId="0" fontId="36" fillId="7" borderId="123" xfId="0" applyFont="1" applyFill="1" applyBorder="1" applyAlignment="1">
      <alignment horizontal="left" vertical="center"/>
    </xf>
    <xf numFmtId="0" fontId="36" fillId="7" borderId="123" xfId="0" applyNumberFormat="1" applyFont="1" applyFill="1" applyBorder="1" applyAlignment="1">
      <alignment vertical="center" wrapText="1"/>
    </xf>
    <xf numFmtId="180" fontId="29" fillId="7" borderId="123" xfId="2" applyNumberFormat="1" applyFont="1" applyFill="1" applyBorder="1" applyAlignment="1">
      <alignment horizontal="center" vertical="center" shrinkToFit="1"/>
    </xf>
    <xf numFmtId="181" fontId="29" fillId="7" borderId="123" xfId="0" applyNumberFormat="1" applyFont="1" applyFill="1" applyBorder="1" applyAlignment="1">
      <alignment horizontal="center" vertical="center" shrinkToFit="1"/>
    </xf>
    <xf numFmtId="181" fontId="35" fillId="7" borderId="97" xfId="0" applyNumberFormat="1" applyFont="1" applyFill="1" applyBorder="1" applyAlignment="1">
      <alignment horizontal="center" vertical="center" wrapText="1" shrinkToFit="1"/>
    </xf>
    <xf numFmtId="0" fontId="29" fillId="7" borderId="34" xfId="0" applyFont="1" applyFill="1" applyBorder="1" applyAlignment="1">
      <alignment vertical="center" wrapText="1"/>
    </xf>
    <xf numFmtId="0" fontId="21" fillId="7" borderId="34" xfId="0" applyFont="1" applyFill="1" applyBorder="1" applyAlignment="1">
      <alignment vertical="center"/>
    </xf>
    <xf numFmtId="0" fontId="29" fillId="7" borderId="34" xfId="0" applyFont="1" applyFill="1" applyBorder="1" applyAlignment="1">
      <alignment horizontal="left" vertical="center" wrapText="1"/>
    </xf>
    <xf numFmtId="180" fontId="41" fillId="2" borderId="190" xfId="2" applyNumberFormat="1" applyFont="1" applyFill="1" applyBorder="1" applyAlignment="1">
      <alignment vertical="center" shrinkToFit="1"/>
    </xf>
    <xf numFmtId="180" fontId="41" fillId="2" borderId="110" xfId="2" applyNumberFormat="1" applyFont="1" applyFill="1" applyBorder="1" applyAlignment="1">
      <alignment vertical="center" shrinkToFit="1"/>
    </xf>
    <xf numFmtId="180" fontId="41" fillId="2" borderId="189" xfId="2" applyNumberFormat="1" applyFont="1" applyFill="1" applyBorder="1" applyAlignment="1">
      <alignment vertical="center" shrinkToFit="1"/>
    </xf>
    <xf numFmtId="180" fontId="41" fillId="0" borderId="208" xfId="2" applyNumberFormat="1" applyFont="1" applyFill="1" applyBorder="1" applyAlignment="1">
      <alignment vertical="center" shrinkToFit="1"/>
    </xf>
    <xf numFmtId="180" fontId="41" fillId="2" borderId="27" xfId="2" applyNumberFormat="1" applyFont="1" applyFill="1" applyBorder="1" applyAlignment="1">
      <alignment vertical="center" shrinkToFit="1"/>
    </xf>
    <xf numFmtId="180" fontId="41" fillId="2" borderId="37" xfId="2" applyNumberFormat="1" applyFont="1" applyFill="1" applyBorder="1" applyAlignment="1">
      <alignment vertical="center" shrinkToFit="1"/>
    </xf>
    <xf numFmtId="180" fontId="41" fillId="2" borderId="211" xfId="2" applyNumberFormat="1" applyFont="1" applyFill="1" applyBorder="1" applyAlignment="1">
      <alignment vertical="center" shrinkToFit="1"/>
    </xf>
    <xf numFmtId="180" fontId="41" fillId="2" borderId="212" xfId="2" applyNumberFormat="1" applyFont="1" applyFill="1" applyBorder="1" applyAlignment="1">
      <alignment vertical="center" shrinkToFit="1"/>
    </xf>
    <xf numFmtId="180" fontId="41" fillId="2" borderId="19" xfId="2" applyNumberFormat="1" applyFont="1" applyFill="1" applyBorder="1" applyAlignment="1">
      <alignment vertical="center" shrinkToFit="1"/>
    </xf>
    <xf numFmtId="180" fontId="41" fillId="2" borderId="12" xfId="2" applyNumberFormat="1" applyFont="1" applyFill="1" applyBorder="1" applyAlignment="1">
      <alignment vertical="center" shrinkToFit="1"/>
    </xf>
    <xf numFmtId="180" fontId="41" fillId="2" borderId="6" xfId="2" applyNumberFormat="1" applyFont="1" applyFill="1" applyBorder="1" applyAlignment="1">
      <alignment vertical="center" shrinkToFit="1"/>
    </xf>
    <xf numFmtId="180" fontId="41" fillId="0" borderId="139" xfId="2" applyNumberFormat="1" applyFont="1" applyFill="1" applyBorder="1" applyAlignment="1">
      <alignment vertical="center" shrinkToFit="1"/>
    </xf>
    <xf numFmtId="180" fontId="41" fillId="2" borderId="48" xfId="2" applyNumberFormat="1" applyFont="1" applyFill="1" applyBorder="1" applyAlignment="1">
      <alignment vertical="center" shrinkToFit="1"/>
    </xf>
    <xf numFmtId="180" fontId="41" fillId="2" borderId="42" xfId="2" applyNumberFormat="1" applyFont="1" applyFill="1" applyBorder="1" applyAlignment="1">
      <alignment vertical="center" shrinkToFit="1"/>
    </xf>
    <xf numFmtId="180" fontId="41" fillId="2" borderId="85" xfId="2" applyNumberFormat="1" applyFont="1" applyFill="1" applyBorder="1" applyAlignment="1">
      <alignment vertical="center" shrinkToFit="1"/>
    </xf>
    <xf numFmtId="180" fontId="41" fillId="2" borderId="25" xfId="2" applyNumberFormat="1" applyFont="1" applyFill="1" applyBorder="1" applyAlignment="1">
      <alignment vertical="center" shrinkToFit="1"/>
    </xf>
    <xf numFmtId="180" fontId="41" fillId="2" borderId="23" xfId="2" applyNumberFormat="1" applyFont="1" applyFill="1" applyBorder="1" applyAlignment="1">
      <alignment vertical="center" shrinkToFit="1"/>
    </xf>
    <xf numFmtId="180" fontId="41" fillId="2" borderId="204" xfId="2" applyNumberFormat="1" applyFont="1" applyFill="1" applyBorder="1" applyAlignment="1">
      <alignment vertical="center" shrinkToFit="1"/>
    </xf>
    <xf numFmtId="180" fontId="41" fillId="0" borderId="205" xfId="2" applyNumberFormat="1" applyFont="1" applyFill="1" applyBorder="1" applyAlignment="1">
      <alignment vertical="center" shrinkToFit="1"/>
    </xf>
    <xf numFmtId="180" fontId="41" fillId="2" borderId="123" xfId="2" applyNumberFormat="1" applyFont="1" applyFill="1" applyBorder="1" applyAlignment="1">
      <alignment vertical="center" shrinkToFit="1"/>
    </xf>
    <xf numFmtId="180" fontId="41" fillId="2" borderId="203" xfId="2" applyNumberFormat="1" applyFont="1" applyFill="1" applyBorder="1" applyAlignment="1">
      <alignment vertical="center" shrinkToFit="1"/>
    </xf>
    <xf numFmtId="180" fontId="41" fillId="2" borderId="97" xfId="2" applyNumberFormat="1" applyFont="1" applyFill="1" applyBorder="1" applyAlignment="1">
      <alignment vertical="center" shrinkToFit="1"/>
    </xf>
    <xf numFmtId="0" fontId="35" fillId="6" borderId="58" xfId="0" applyFont="1" applyFill="1" applyBorder="1" applyAlignment="1">
      <alignment horizontal="center" vertical="center"/>
    </xf>
    <xf numFmtId="181" fontId="35" fillId="6" borderId="58" xfId="0" applyNumberFormat="1" applyFont="1" applyFill="1" applyBorder="1" applyAlignment="1">
      <alignment horizontal="left" vertical="center"/>
    </xf>
    <xf numFmtId="0" fontId="29" fillId="0" borderId="48" xfId="0" applyFont="1" applyFill="1" applyBorder="1" applyAlignment="1">
      <alignment horizontal="left" vertical="center" wrapText="1"/>
    </xf>
    <xf numFmtId="0" fontId="29" fillId="0" borderId="91" xfId="0" applyFont="1" applyFill="1" applyBorder="1" applyAlignment="1">
      <alignment horizontal="left" vertical="center" wrapText="1"/>
    </xf>
    <xf numFmtId="0" fontId="29" fillId="0" borderId="20" xfId="0" applyNumberFormat="1" applyFont="1" applyFill="1" applyBorder="1" applyAlignment="1">
      <alignment horizontal="left" vertical="center" wrapText="1"/>
    </xf>
    <xf numFmtId="0" fontId="29" fillId="0" borderId="87" xfId="0" applyFont="1" applyFill="1" applyBorder="1" applyAlignment="1">
      <alignment horizontal="left" vertical="center" wrapText="1"/>
    </xf>
    <xf numFmtId="176" fontId="41" fillId="0" borderId="209" xfId="1" applyNumberFormat="1" applyFont="1" applyFill="1" applyBorder="1" applyAlignment="1">
      <alignment vertical="center"/>
    </xf>
    <xf numFmtId="176" fontId="41" fillId="0" borderId="39" xfId="1" applyNumberFormat="1" applyFont="1" applyFill="1" applyBorder="1" applyAlignment="1">
      <alignment vertical="center"/>
    </xf>
    <xf numFmtId="176" fontId="41" fillId="0" borderId="124" xfId="1" applyNumberFormat="1" applyFont="1" applyFill="1" applyBorder="1" applyAlignment="1">
      <alignment vertical="center"/>
    </xf>
    <xf numFmtId="0" fontId="41" fillId="0" borderId="109" xfId="0" applyFont="1" applyFill="1" applyBorder="1" applyAlignment="1">
      <alignment vertical="center"/>
    </xf>
    <xf numFmtId="0" fontId="41" fillId="0" borderId="110" xfId="0" applyFont="1" applyFill="1" applyBorder="1" applyAlignment="1">
      <alignment vertical="center"/>
    </xf>
    <xf numFmtId="0" fontId="41" fillId="0" borderId="14" xfId="0" applyFont="1" applyFill="1" applyBorder="1" applyAlignment="1">
      <alignment vertical="center"/>
    </xf>
    <xf numFmtId="0" fontId="41" fillId="0" borderId="12" xfId="0" applyFont="1" applyFill="1" applyBorder="1" applyAlignment="1">
      <alignment vertical="center"/>
    </xf>
    <xf numFmtId="0" fontId="41" fillId="0" borderId="153" xfId="0" applyFont="1" applyFill="1" applyBorder="1" applyAlignment="1">
      <alignment vertical="center"/>
    </xf>
    <xf numFmtId="0" fontId="41" fillId="0" borderId="23" xfId="0" applyFont="1" applyFill="1" applyBorder="1" applyAlignment="1">
      <alignment vertical="center"/>
    </xf>
    <xf numFmtId="0" fontId="41" fillId="0" borderId="14" xfId="0" applyNumberFormat="1" applyFont="1" applyFill="1" applyBorder="1" applyAlignment="1">
      <alignment vertical="center"/>
    </xf>
    <xf numFmtId="0" fontId="29" fillId="0" borderId="35" xfId="0" applyFont="1" applyFill="1" applyBorder="1" applyAlignment="1">
      <alignment vertical="center" wrapText="1"/>
    </xf>
    <xf numFmtId="180" fontId="41" fillId="2" borderId="17" xfId="2" applyNumberFormat="1" applyFont="1" applyFill="1" applyBorder="1" applyAlignment="1">
      <alignment vertical="center" shrinkToFit="1"/>
    </xf>
    <xf numFmtId="180" fontId="41" fillId="2" borderId="47" xfId="2" applyNumberFormat="1" applyFont="1" applyFill="1" applyBorder="1" applyAlignment="1">
      <alignment vertical="center" shrinkToFit="1"/>
    </xf>
    <xf numFmtId="180" fontId="41" fillId="2" borderId="51" xfId="2" applyNumberFormat="1" applyFont="1" applyFill="1" applyBorder="1" applyAlignment="1">
      <alignment vertical="center" shrinkToFit="1"/>
    </xf>
    <xf numFmtId="180" fontId="41" fillId="0" borderId="215" xfId="2" applyNumberFormat="1" applyFont="1" applyFill="1" applyBorder="1" applyAlignment="1">
      <alignment vertical="center" shrinkToFit="1"/>
    </xf>
    <xf numFmtId="180" fontId="41" fillId="2" borderId="88" xfId="2" applyNumberFormat="1" applyFont="1" applyFill="1" applyBorder="1" applyAlignment="1">
      <alignment vertical="center" shrinkToFit="1"/>
    </xf>
    <xf numFmtId="180" fontId="41" fillId="2" borderId="216" xfId="2" applyNumberFormat="1" applyFont="1" applyFill="1" applyBorder="1" applyAlignment="1">
      <alignment vertical="center" shrinkToFit="1"/>
    </xf>
    <xf numFmtId="180" fontId="41" fillId="2" borderId="72" xfId="2" applyNumberFormat="1" applyFont="1" applyFill="1" applyBorder="1" applyAlignment="1">
      <alignment vertical="center" shrinkToFit="1"/>
    </xf>
    <xf numFmtId="180" fontId="41" fillId="2" borderId="157" xfId="2" applyNumberFormat="1" applyFont="1" applyFill="1" applyBorder="1" applyAlignment="1">
      <alignment vertical="center" shrinkToFit="1"/>
    </xf>
    <xf numFmtId="180" fontId="41" fillId="2" borderId="145" xfId="2" applyNumberFormat="1" applyFont="1" applyFill="1" applyBorder="1" applyAlignment="1">
      <alignment vertical="center" shrinkToFit="1"/>
    </xf>
    <xf numFmtId="180" fontId="41" fillId="2" borderId="159" xfId="2" applyNumberFormat="1" applyFont="1" applyFill="1" applyBorder="1" applyAlignment="1">
      <alignment vertical="center" shrinkToFit="1"/>
    </xf>
    <xf numFmtId="180" fontId="41" fillId="0" borderId="217" xfId="2" applyNumberFormat="1" applyFont="1" applyFill="1" applyBorder="1" applyAlignment="1">
      <alignment vertical="center" shrinkToFit="1"/>
    </xf>
    <xf numFmtId="180" fontId="41" fillId="2" borderId="160" xfId="2" applyNumberFormat="1" applyFont="1" applyFill="1" applyBorder="1" applyAlignment="1">
      <alignment vertical="center" shrinkToFit="1"/>
    </xf>
    <xf numFmtId="180" fontId="41" fillId="2" borderId="218" xfId="2" applyNumberFormat="1" applyFont="1" applyFill="1" applyBorder="1" applyAlignment="1">
      <alignment vertical="center" shrinkToFit="1"/>
    </xf>
    <xf numFmtId="180" fontId="41" fillId="2" borderId="158" xfId="2" applyNumberFormat="1" applyFont="1" applyFill="1" applyBorder="1" applyAlignment="1">
      <alignment vertical="center" shrinkToFit="1"/>
    </xf>
    <xf numFmtId="0" fontId="21" fillId="0" borderId="93" xfId="0" applyFont="1" applyFill="1" applyBorder="1" applyAlignment="1">
      <alignment horizontal="center" vertical="center"/>
    </xf>
    <xf numFmtId="0" fontId="21" fillId="0" borderId="111" xfId="0" applyFont="1" applyFill="1" applyBorder="1" applyAlignment="1">
      <alignment horizontal="center" vertical="center"/>
    </xf>
    <xf numFmtId="0" fontId="20" fillId="0" borderId="219" xfId="0" applyFont="1" applyFill="1" applyBorder="1"/>
    <xf numFmtId="0" fontId="41" fillId="0" borderId="16" xfId="0" applyFont="1" applyFill="1" applyBorder="1" applyAlignment="1">
      <alignment vertical="center"/>
    </xf>
    <xf numFmtId="0" fontId="41" fillId="0" borderId="145" xfId="0" applyFont="1" applyFill="1" applyBorder="1" applyAlignment="1">
      <alignment vertical="center"/>
    </xf>
    <xf numFmtId="176" fontId="41" fillId="0" borderId="146" xfId="1" applyNumberFormat="1" applyFont="1" applyFill="1" applyBorder="1" applyAlignment="1">
      <alignment vertical="center"/>
    </xf>
    <xf numFmtId="38" fontId="41" fillId="0" borderId="17" xfId="2" applyFont="1" applyBorder="1" applyAlignment="1">
      <alignment vertical="center" shrinkToFit="1"/>
    </xf>
    <xf numFmtId="38" fontId="41" fillId="0" borderId="47" xfId="2" applyFont="1" applyBorder="1" applyAlignment="1">
      <alignment vertical="center" shrinkToFit="1"/>
    </xf>
    <xf numFmtId="176" fontId="41" fillId="0" borderId="112" xfId="1" applyNumberFormat="1" applyFont="1" applyFill="1" applyBorder="1" applyAlignment="1">
      <alignment vertical="center" shrinkToFit="1"/>
    </xf>
    <xf numFmtId="38" fontId="21" fillId="2" borderId="17" xfId="2" applyFont="1" applyFill="1" applyBorder="1" applyAlignment="1">
      <alignment vertical="center" shrinkToFit="1"/>
    </xf>
    <xf numFmtId="38" fontId="21" fillId="2" borderId="47" xfId="2" applyFont="1" applyFill="1" applyBorder="1" applyAlignment="1">
      <alignment vertical="center" shrinkToFit="1"/>
    </xf>
    <xf numFmtId="38" fontId="21" fillId="2" borderId="51" xfId="2" applyFont="1" applyFill="1" applyBorder="1" applyAlignment="1">
      <alignment vertical="center" shrinkToFit="1"/>
    </xf>
    <xf numFmtId="38" fontId="22" fillId="0" borderId="215" xfId="2" applyFont="1" applyFill="1" applyBorder="1" applyAlignment="1">
      <alignment vertical="center" shrinkToFit="1"/>
    </xf>
    <xf numFmtId="38" fontId="21" fillId="2" borderId="88" xfId="2" applyFont="1" applyFill="1" applyBorder="1" applyAlignment="1">
      <alignment vertical="center" shrinkToFit="1"/>
    </xf>
    <xf numFmtId="38" fontId="21" fillId="2" borderId="216" xfId="2" applyFont="1" applyFill="1" applyBorder="1" applyAlignment="1">
      <alignment vertical="center" shrinkToFit="1"/>
    </xf>
    <xf numFmtId="38" fontId="22" fillId="2" borderId="72" xfId="2" applyFont="1" applyFill="1" applyBorder="1" applyAlignment="1">
      <alignment vertical="center" shrinkToFit="1"/>
    </xf>
    <xf numFmtId="9" fontId="6" fillId="0" borderId="0" xfId="0" applyNumberFormat="1" applyFont="1" applyAlignment="1">
      <alignment horizontal="left"/>
    </xf>
    <xf numFmtId="38" fontId="42" fillId="7" borderId="147" xfId="2" applyFont="1" applyFill="1" applyBorder="1" applyAlignment="1">
      <alignment vertical="center" shrinkToFit="1"/>
    </xf>
    <xf numFmtId="38" fontId="42" fillId="7" borderId="148" xfId="2" applyFont="1" applyFill="1" applyBorder="1" applyAlignment="1">
      <alignment vertical="center" shrinkToFit="1"/>
    </xf>
    <xf numFmtId="176" fontId="42" fillId="7" borderId="149" xfId="1" applyNumberFormat="1" applyFont="1" applyFill="1" applyBorder="1" applyAlignment="1">
      <alignment vertical="center" shrinkToFit="1"/>
    </xf>
    <xf numFmtId="38" fontId="21" fillId="0" borderId="208" xfId="2" applyFont="1" applyFill="1" applyBorder="1" applyAlignment="1">
      <alignment vertical="center" shrinkToFit="1"/>
    </xf>
    <xf numFmtId="38" fontId="21" fillId="0" borderId="139" xfId="2" applyFont="1" applyFill="1" applyBorder="1" applyAlignment="1">
      <alignment vertical="center" shrinkToFit="1"/>
    </xf>
    <xf numFmtId="38" fontId="21" fillId="0" borderId="205" xfId="2" applyFont="1" applyFill="1" applyBorder="1" applyAlignment="1">
      <alignment vertical="center" shrinkToFit="1"/>
    </xf>
    <xf numFmtId="38" fontId="21" fillId="0" borderId="217" xfId="2" applyFont="1" applyFill="1" applyBorder="1" applyAlignment="1">
      <alignment vertical="center" shrinkToFit="1"/>
    </xf>
    <xf numFmtId="0" fontId="29" fillId="0" borderId="93" xfId="0" applyFont="1" applyFill="1" applyBorder="1" applyAlignment="1">
      <alignment horizontal="center" vertical="center"/>
    </xf>
    <xf numFmtId="0" fontId="29" fillId="0" borderId="86" xfId="0" applyFont="1" applyFill="1" applyBorder="1" applyAlignment="1">
      <alignment horizontal="center" vertical="center"/>
    </xf>
    <xf numFmtId="0" fontId="29" fillId="0" borderId="113" xfId="0" applyFont="1" applyFill="1" applyBorder="1" applyAlignment="1">
      <alignment horizontal="center" vertical="center"/>
    </xf>
    <xf numFmtId="0" fontId="29" fillId="0" borderId="90" xfId="0" applyFont="1" applyFill="1" applyBorder="1" applyAlignment="1">
      <alignment horizontal="center" vertical="center"/>
    </xf>
    <xf numFmtId="0" fontId="29" fillId="0" borderId="84" xfId="0" applyFont="1" applyFill="1" applyBorder="1" applyAlignment="1">
      <alignment horizontal="center" vertical="center"/>
    </xf>
    <xf numFmtId="0" fontId="29" fillId="0" borderId="129" xfId="0" applyFont="1" applyFill="1" applyBorder="1" applyAlignment="1">
      <alignment horizontal="center" vertical="center"/>
    </xf>
    <xf numFmtId="181" fontId="35" fillId="0" borderId="34" xfId="0" applyNumberFormat="1" applyFont="1" applyFill="1" applyBorder="1" applyAlignment="1">
      <alignment horizontal="center" vertical="center"/>
    </xf>
    <xf numFmtId="0" fontId="29" fillId="0" borderId="123" xfId="0" applyFont="1" applyFill="1" applyBorder="1" applyAlignment="1">
      <alignment horizontal="left" vertical="center" wrapText="1"/>
    </xf>
    <xf numFmtId="0" fontId="29" fillId="0" borderId="113" xfId="0" applyFont="1" applyFill="1" applyBorder="1" applyAlignment="1">
      <alignment horizontal="center" vertical="center" wrapText="1"/>
    </xf>
    <xf numFmtId="38" fontId="6" fillId="3" borderId="14" xfId="2" applyFont="1" applyFill="1" applyBorder="1" applyAlignment="1">
      <alignment vertical="center" wrapText="1"/>
    </xf>
    <xf numFmtId="38" fontId="1" fillId="3" borderId="12" xfId="2" applyFont="1" applyFill="1" applyBorder="1" applyAlignment="1">
      <alignment horizontal="left" vertical="center" wrapText="1"/>
    </xf>
    <xf numFmtId="38" fontId="1" fillId="3" borderId="19" xfId="2" applyFont="1" applyFill="1" applyBorder="1" applyAlignment="1">
      <alignment vertical="top" wrapText="1"/>
    </xf>
    <xf numFmtId="38" fontId="1" fillId="3" borderId="12" xfId="2" applyFont="1" applyFill="1" applyBorder="1" applyAlignment="1">
      <alignment vertical="top" wrapText="1"/>
    </xf>
    <xf numFmtId="38" fontId="1" fillId="3" borderId="25" xfId="2" applyFont="1" applyFill="1" applyBorder="1" applyAlignment="1">
      <alignment vertical="top" wrapText="1"/>
    </xf>
    <xf numFmtId="38" fontId="0" fillId="3" borderId="45" xfId="2" applyFont="1" applyFill="1" applyBorder="1" applyAlignment="1">
      <alignment vertical="top" wrapText="1"/>
    </xf>
    <xf numFmtId="38" fontId="0" fillId="3" borderId="35" xfId="2" applyFont="1" applyFill="1" applyBorder="1" applyAlignment="1">
      <alignment vertical="top" wrapText="1"/>
    </xf>
    <xf numFmtId="38" fontId="0" fillId="3" borderId="35" xfId="2" applyFont="1" applyFill="1" applyBorder="1" applyAlignment="1">
      <alignment horizontal="left" vertical="top" wrapText="1"/>
    </xf>
    <xf numFmtId="38" fontId="0" fillId="3" borderId="35" xfId="2" applyFont="1" applyFill="1" applyBorder="1" applyAlignment="1">
      <alignment horizontal="center" vertical="top" wrapText="1"/>
    </xf>
    <xf numFmtId="38" fontId="0" fillId="3" borderId="22" xfId="2" applyFont="1" applyFill="1" applyBorder="1" applyAlignment="1">
      <alignment horizontal="center" vertical="top" wrapText="1"/>
    </xf>
    <xf numFmtId="38" fontId="0" fillId="3" borderId="207" xfId="2" applyFont="1" applyFill="1" applyBorder="1" applyAlignment="1">
      <alignment horizontal="center" vertical="top" wrapText="1"/>
    </xf>
    <xf numFmtId="38" fontId="1" fillId="3" borderId="52" xfId="2" applyFont="1" applyFill="1" applyBorder="1" applyAlignment="1">
      <alignment horizontal="center" vertical="top" wrapText="1"/>
    </xf>
    <xf numFmtId="38" fontId="0" fillId="3" borderId="23" xfId="2" applyFont="1" applyFill="1" applyBorder="1" applyAlignment="1">
      <alignment horizontal="center" vertical="top" wrapText="1"/>
    </xf>
    <xf numFmtId="38" fontId="1" fillId="3" borderId="204" xfId="2" applyFont="1" applyFill="1" applyBorder="1" applyAlignment="1">
      <alignment horizontal="center" vertical="top" wrapText="1"/>
    </xf>
    <xf numFmtId="38" fontId="0" fillId="3" borderId="87" xfId="2" applyFont="1" applyFill="1" applyBorder="1" applyAlignment="1">
      <alignment horizontal="center" vertical="top" wrapText="1"/>
    </xf>
    <xf numFmtId="38" fontId="0" fillId="3" borderId="207" xfId="2" applyFont="1" applyFill="1" applyBorder="1" applyAlignment="1">
      <alignment horizontal="left" vertical="top" wrapText="1"/>
    </xf>
    <xf numFmtId="38" fontId="1" fillId="3" borderId="19" xfId="2" applyFont="1" applyFill="1" applyBorder="1" applyAlignment="1">
      <alignment horizontal="center" vertical="center" wrapText="1"/>
    </xf>
    <xf numFmtId="38" fontId="1" fillId="3" borderId="12" xfId="2" applyFont="1" applyFill="1" applyBorder="1" applyAlignment="1">
      <alignment horizontal="center" vertical="center" wrapText="1"/>
    </xf>
    <xf numFmtId="38" fontId="0" fillId="3" borderId="184" xfId="2" applyFont="1" applyFill="1" applyBorder="1" applyAlignment="1">
      <alignment horizontal="center" vertical="top" wrapText="1"/>
    </xf>
    <xf numFmtId="38" fontId="0" fillId="3" borderId="22" xfId="2" applyFont="1" applyFill="1" applyBorder="1" applyAlignment="1">
      <alignment horizontal="left" vertical="top" wrapText="1"/>
    </xf>
    <xf numFmtId="38" fontId="1" fillId="3" borderId="39" xfId="2" applyFont="1" applyFill="1" applyBorder="1" applyAlignment="1">
      <alignment horizontal="center" vertical="center" wrapText="1"/>
    </xf>
    <xf numFmtId="38" fontId="1" fillId="3" borderId="14" xfId="2" applyFont="1" applyFill="1" applyBorder="1" applyAlignment="1">
      <alignment horizontal="center" vertical="center" wrapText="1"/>
    </xf>
    <xf numFmtId="38" fontId="1" fillId="3" borderId="25" xfId="2" applyFont="1" applyFill="1" applyBorder="1" applyAlignment="1">
      <alignment horizontal="center" vertical="center" wrapText="1"/>
    </xf>
    <xf numFmtId="38" fontId="5" fillId="3" borderId="23" xfId="2" applyFont="1" applyFill="1" applyBorder="1" applyAlignment="1">
      <alignment horizontal="center" vertical="center" wrapText="1"/>
    </xf>
    <xf numFmtId="38" fontId="0" fillId="3" borderId="44" xfId="2" applyFont="1" applyFill="1" applyBorder="1" applyAlignment="1">
      <alignment horizontal="center" vertical="top" wrapText="1"/>
    </xf>
    <xf numFmtId="38" fontId="0" fillId="3" borderId="45" xfId="2" applyFont="1" applyFill="1" applyBorder="1" applyAlignment="1">
      <alignment horizontal="center" vertical="top" wrapText="1"/>
    </xf>
    <xf numFmtId="0" fontId="29" fillId="0" borderId="48" xfId="0" applyFont="1" applyFill="1" applyBorder="1" applyAlignment="1">
      <alignment horizontal="left" vertical="center" wrapText="1"/>
    </xf>
    <xf numFmtId="0" fontId="29" fillId="0" borderId="93"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34" xfId="0" applyFont="1" applyFill="1" applyBorder="1" applyAlignment="1">
      <alignment horizontal="center" vertical="center"/>
    </xf>
    <xf numFmtId="0" fontId="35" fillId="0" borderId="50" xfId="0" applyFont="1" applyFill="1" applyBorder="1" applyAlignment="1">
      <alignment horizontal="center" vertical="center"/>
    </xf>
    <xf numFmtId="0" fontId="35" fillId="0" borderId="96" xfId="0" applyFont="1" applyFill="1" applyBorder="1" applyAlignment="1">
      <alignment horizontal="left" vertical="center"/>
    </xf>
    <xf numFmtId="0" fontId="35" fillId="0" borderId="86" xfId="0" applyFont="1" applyFill="1" applyBorder="1" applyAlignment="1">
      <alignment horizontal="left" vertical="center"/>
    </xf>
    <xf numFmtId="0" fontId="29" fillId="0" borderId="0" xfId="0" applyFont="1" applyFill="1" applyBorder="1" applyAlignment="1">
      <alignment horizontal="left" vertical="center"/>
    </xf>
    <xf numFmtId="181" fontId="29" fillId="0" borderId="220" xfId="0" applyNumberFormat="1" applyFont="1" applyFill="1" applyBorder="1" applyAlignment="1">
      <alignment horizontal="center" vertical="center" shrinkToFit="1"/>
    </xf>
    <xf numFmtId="0" fontId="29" fillId="0" borderId="221" xfId="0" applyFont="1" applyFill="1" applyBorder="1" applyAlignment="1">
      <alignment horizontal="left" vertical="center" wrapText="1"/>
    </xf>
    <xf numFmtId="0" fontId="44" fillId="0" borderId="125"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9" fillId="0" borderId="112" xfId="0" applyFont="1" applyFill="1" applyBorder="1" applyAlignment="1">
      <alignment horizontal="left" vertical="center" wrapText="1"/>
    </xf>
    <xf numFmtId="0" fontId="29" fillId="0" borderId="121" xfId="0" applyFont="1" applyFill="1" applyBorder="1" applyAlignment="1">
      <alignment horizontal="left" vertical="center" wrapText="1"/>
    </xf>
    <xf numFmtId="176" fontId="0" fillId="0" borderId="0" xfId="1" applyNumberFormat="1" applyFont="1"/>
    <xf numFmtId="176" fontId="0" fillId="0" borderId="0" xfId="1" applyNumberFormat="1" applyFont="1" applyAlignment="1">
      <alignment vertical="center"/>
    </xf>
    <xf numFmtId="38" fontId="41" fillId="0" borderId="19" xfId="2" applyFont="1" applyFill="1" applyBorder="1" applyAlignment="1">
      <alignment vertical="center" shrinkToFit="1"/>
    </xf>
    <xf numFmtId="38" fontId="41" fillId="0" borderId="12" xfId="2" applyFont="1" applyFill="1" applyBorder="1" applyAlignment="1">
      <alignment vertical="center" shrinkToFit="1"/>
    </xf>
    <xf numFmtId="38" fontId="41" fillId="0" borderId="6" xfId="2" applyFont="1" applyFill="1" applyBorder="1" applyAlignment="1">
      <alignment vertical="center" shrinkToFit="1"/>
    </xf>
    <xf numFmtId="38" fontId="41" fillId="0" borderId="48" xfId="2" applyFont="1" applyFill="1" applyBorder="1" applyAlignment="1">
      <alignment vertical="center" shrinkToFit="1"/>
    </xf>
    <xf numFmtId="38" fontId="41" fillId="0" borderId="42" xfId="2" applyFont="1" applyFill="1" applyBorder="1" applyAlignment="1">
      <alignment vertical="center" shrinkToFit="1"/>
    </xf>
    <xf numFmtId="38" fontId="21" fillId="0" borderId="85" xfId="2" applyFont="1" applyFill="1" applyBorder="1" applyAlignment="1">
      <alignment vertical="center" shrinkToFit="1"/>
    </xf>
    <xf numFmtId="0" fontId="20" fillId="0" borderId="0" xfId="0" applyFont="1" applyFill="1"/>
    <xf numFmtId="38" fontId="41" fillId="0" borderId="157" xfId="2" applyFont="1" applyFill="1" applyBorder="1" applyAlignment="1">
      <alignment vertical="center" shrinkToFit="1"/>
    </xf>
    <xf numFmtId="38" fontId="41" fillId="0" borderId="145" xfId="2" applyFont="1" applyFill="1" applyBorder="1" applyAlignment="1">
      <alignment vertical="center" shrinkToFit="1"/>
    </xf>
    <xf numFmtId="38" fontId="41" fillId="0" borderId="159" xfId="2" applyFont="1" applyFill="1" applyBorder="1" applyAlignment="1">
      <alignment vertical="center" shrinkToFit="1"/>
    </xf>
    <xf numFmtId="38" fontId="41" fillId="0" borderId="160" xfId="2" applyFont="1" applyFill="1" applyBorder="1" applyAlignment="1">
      <alignment vertical="center" shrinkToFit="1"/>
    </xf>
    <xf numFmtId="38" fontId="41" fillId="0" borderId="218" xfId="2" applyFont="1" applyFill="1" applyBorder="1" applyAlignment="1">
      <alignment vertical="center" shrinkToFit="1"/>
    </xf>
    <xf numFmtId="38" fontId="21" fillId="0" borderId="158" xfId="2" applyFont="1" applyFill="1" applyBorder="1" applyAlignment="1">
      <alignment vertical="center" shrinkToFit="1"/>
    </xf>
    <xf numFmtId="0" fontId="21" fillId="0" borderId="144" xfId="0" applyFont="1" applyFill="1" applyBorder="1" applyAlignment="1">
      <alignment horizontal="center" vertical="center"/>
    </xf>
    <xf numFmtId="38" fontId="41" fillId="0" borderId="25" xfId="2" applyFont="1" applyFill="1" applyBorder="1" applyAlignment="1">
      <alignment vertical="center" shrinkToFit="1"/>
    </xf>
    <xf numFmtId="38" fontId="41" fillId="0" borderId="23" xfId="2" applyFont="1" applyFill="1" applyBorder="1" applyAlignment="1">
      <alignment vertical="center" shrinkToFit="1"/>
    </xf>
    <xf numFmtId="38" fontId="41" fillId="0" borderId="204" xfId="2" applyFont="1" applyFill="1" applyBorder="1" applyAlignment="1">
      <alignment vertical="center" shrinkToFit="1"/>
    </xf>
    <xf numFmtId="38" fontId="41" fillId="0" borderId="123" xfId="2" applyFont="1" applyFill="1" applyBorder="1" applyAlignment="1">
      <alignment vertical="center" shrinkToFit="1"/>
    </xf>
    <xf numFmtId="38" fontId="41" fillId="0" borderId="203" xfId="2" applyFont="1" applyFill="1" applyBorder="1" applyAlignment="1">
      <alignment vertical="center" shrinkToFit="1"/>
    </xf>
    <xf numFmtId="38" fontId="21" fillId="0" borderId="97" xfId="2" applyFont="1" applyFill="1" applyBorder="1" applyAlignment="1">
      <alignment vertical="center" shrinkToFit="1"/>
    </xf>
    <xf numFmtId="38" fontId="41" fillId="0" borderId="190" xfId="2" applyFont="1" applyFill="1" applyBorder="1" applyAlignment="1">
      <alignment vertical="center" shrinkToFit="1"/>
    </xf>
    <xf numFmtId="38" fontId="41" fillId="0" borderId="110" xfId="2" applyFont="1" applyFill="1" applyBorder="1" applyAlignment="1">
      <alignment vertical="center" shrinkToFit="1"/>
    </xf>
    <xf numFmtId="38" fontId="41" fillId="0" borderId="189" xfId="2" applyFont="1" applyFill="1" applyBorder="1" applyAlignment="1">
      <alignment vertical="center" shrinkToFit="1"/>
    </xf>
    <xf numFmtId="38" fontId="41" fillId="0" borderId="27" xfId="2" applyFont="1" applyFill="1" applyBorder="1" applyAlignment="1">
      <alignment vertical="center" shrinkToFit="1"/>
    </xf>
    <xf numFmtId="38" fontId="41" fillId="0" borderId="37" xfId="2" applyFont="1" applyFill="1" applyBorder="1" applyAlignment="1">
      <alignment vertical="center" shrinkToFit="1"/>
    </xf>
    <xf numFmtId="38" fontId="41" fillId="0" borderId="211" xfId="2" applyFont="1" applyFill="1" applyBorder="1" applyAlignment="1">
      <alignment vertical="center" shrinkToFit="1"/>
    </xf>
    <xf numFmtId="38" fontId="21" fillId="0" borderId="212" xfId="2" applyFont="1" applyFill="1" applyBorder="1" applyAlignment="1">
      <alignment vertical="center" shrinkToFit="1"/>
    </xf>
    <xf numFmtId="0" fontId="20" fillId="0" borderId="0" xfId="0" applyFont="1" applyFill="1" applyAlignment="1">
      <alignment horizontal="left"/>
    </xf>
    <xf numFmtId="0" fontId="20" fillId="8" borderId="84" xfId="0" applyFont="1" applyFill="1" applyBorder="1"/>
    <xf numFmtId="0" fontId="21" fillId="8" borderId="143" xfId="0" applyFont="1" applyFill="1" applyBorder="1" applyAlignment="1">
      <alignment horizontal="center" vertical="center"/>
    </xf>
    <xf numFmtId="38" fontId="21" fillId="8" borderId="139" xfId="2" applyFont="1" applyFill="1" applyBorder="1" applyAlignment="1">
      <alignment vertical="center" shrinkToFit="1"/>
    </xf>
    <xf numFmtId="0" fontId="43" fillId="0" borderId="88" xfId="0" applyFont="1" applyFill="1" applyBorder="1" applyAlignment="1">
      <alignment horizontal="left" vertical="center"/>
    </xf>
    <xf numFmtId="38" fontId="10" fillId="0" borderId="6" xfId="0" applyNumberFormat="1" applyFont="1" applyBorder="1" applyAlignment="1">
      <alignment vertical="center"/>
    </xf>
    <xf numFmtId="0" fontId="10" fillId="0" borderId="3" xfId="0" applyFont="1" applyBorder="1" applyAlignment="1">
      <alignment vertical="center"/>
    </xf>
    <xf numFmtId="38" fontId="10" fillId="0" borderId="57" xfId="0" applyNumberFormat="1" applyFont="1" applyBorder="1" applyAlignment="1">
      <alignment vertical="center"/>
    </xf>
    <xf numFmtId="0" fontId="10" fillId="0" borderId="56" xfId="0" applyFont="1" applyBorder="1" applyAlignment="1">
      <alignment vertical="center"/>
    </xf>
    <xf numFmtId="0" fontId="10" fillId="0" borderId="192" xfId="0" applyFont="1" applyBorder="1" applyAlignment="1">
      <alignment vertical="center"/>
    </xf>
    <xf numFmtId="0" fontId="17" fillId="0" borderId="55" xfId="0" applyFont="1" applyBorder="1" applyAlignment="1">
      <alignment horizontal="center" vertical="center"/>
    </xf>
    <xf numFmtId="0" fontId="17" fillId="0" borderId="17" xfId="0" applyFont="1" applyBorder="1" applyAlignment="1">
      <alignment horizontal="center" vertical="center"/>
    </xf>
    <xf numFmtId="38" fontId="10" fillId="0" borderId="182" xfId="0" applyNumberFormat="1" applyFont="1" applyBorder="1" applyAlignment="1">
      <alignment vertical="center"/>
    </xf>
    <xf numFmtId="0" fontId="10" fillId="0" borderId="193" xfId="0" applyFont="1" applyBorder="1" applyAlignment="1">
      <alignment vertical="center"/>
    </xf>
    <xf numFmtId="0" fontId="19" fillId="0" borderId="0" xfId="0" applyFont="1" applyFill="1" applyAlignment="1">
      <alignment horizontal="center" vertical="center" wrapText="1"/>
    </xf>
    <xf numFmtId="0" fontId="18" fillId="0" borderId="123" xfId="0" applyFont="1" applyFill="1" applyBorder="1" applyAlignment="1">
      <alignment horizontal="center" vertical="center"/>
    </xf>
    <xf numFmtId="38" fontId="10" fillId="0" borderId="159" xfId="0" applyNumberFormat="1" applyFont="1" applyBorder="1" applyAlignment="1">
      <alignment vertical="center"/>
    </xf>
    <xf numFmtId="0" fontId="10" fillId="0" borderId="161" xfId="0" applyFont="1" applyBorder="1" applyAlignment="1">
      <alignment vertical="center"/>
    </xf>
    <xf numFmtId="0" fontId="10" fillId="0" borderId="19" xfId="0" applyFont="1" applyBorder="1" applyAlignment="1">
      <alignment vertical="center"/>
    </xf>
    <xf numFmtId="38" fontId="10" fillId="0" borderId="43" xfId="0" applyNumberFormat="1" applyFont="1" applyBorder="1" applyAlignment="1">
      <alignment vertical="center"/>
    </xf>
    <xf numFmtId="0" fontId="10" fillId="0" borderId="31" xfId="0" applyFont="1" applyBorder="1" applyAlignment="1">
      <alignment vertical="center"/>
    </xf>
    <xf numFmtId="0" fontId="10" fillId="0" borderId="29" xfId="0" applyFont="1" applyBorder="1" applyAlignment="1">
      <alignment vertical="center"/>
    </xf>
    <xf numFmtId="38" fontId="10" fillId="0" borderId="189" xfId="0" applyNumberFormat="1" applyFont="1" applyBorder="1" applyAlignment="1">
      <alignment vertical="center"/>
    </xf>
    <xf numFmtId="0" fontId="10" fillId="0" borderId="191" xfId="0" applyFont="1" applyBorder="1" applyAlignment="1">
      <alignment vertical="center"/>
    </xf>
    <xf numFmtId="0" fontId="10" fillId="0" borderId="41" xfId="0" applyFont="1" applyBorder="1" applyAlignment="1">
      <alignment vertical="center"/>
    </xf>
    <xf numFmtId="38" fontId="10" fillId="0" borderId="51" xfId="0" applyNumberFormat="1" applyFont="1" applyBorder="1" applyAlignment="1">
      <alignment vertical="center"/>
    </xf>
    <xf numFmtId="0" fontId="10" fillId="0" borderId="183" xfId="0" applyFont="1" applyBorder="1" applyAlignment="1">
      <alignment vertical="center"/>
    </xf>
    <xf numFmtId="0" fontId="10" fillId="0" borderId="157" xfId="0" applyFont="1" applyBorder="1" applyAlignment="1">
      <alignment vertical="center"/>
    </xf>
    <xf numFmtId="0" fontId="10" fillId="0" borderId="190" xfId="0" applyFont="1" applyBorder="1" applyAlignment="1">
      <alignment vertical="center"/>
    </xf>
    <xf numFmtId="0" fontId="10" fillId="0" borderId="17" xfId="0" applyFont="1" applyBorder="1" applyAlignment="1">
      <alignment vertical="center"/>
    </xf>
    <xf numFmtId="0" fontId="17" fillId="0" borderId="184" xfId="0" applyFont="1" applyBorder="1" applyAlignment="1">
      <alignment horizontal="center" vertical="center" wrapText="1"/>
    </xf>
    <xf numFmtId="0" fontId="17" fillId="0" borderId="35" xfId="0" applyFont="1" applyBorder="1" applyAlignment="1">
      <alignment horizontal="center" vertical="center" wrapText="1"/>
    </xf>
    <xf numFmtId="0" fontId="10" fillId="0" borderId="4" xfId="0" applyFont="1" applyBorder="1" applyAlignment="1">
      <alignment horizontal="center" vertical="center"/>
    </xf>
    <xf numFmtId="0" fontId="10" fillId="0" borderId="170" xfId="0" applyFont="1" applyBorder="1" applyAlignment="1">
      <alignment horizontal="center" vertical="center"/>
    </xf>
    <xf numFmtId="0" fontId="10" fillId="0" borderId="185" xfId="0" applyFont="1" applyBorder="1" applyAlignment="1">
      <alignment horizontal="center" vertical="center"/>
    </xf>
    <xf numFmtId="178" fontId="7" fillId="0" borderId="84" xfId="0" applyNumberFormat="1" applyFont="1" applyFill="1" applyBorder="1" applyAlignment="1">
      <alignment vertical="center" wrapText="1"/>
    </xf>
    <xf numFmtId="178" fontId="7" fillId="0" borderId="48" xfId="0" applyNumberFormat="1" applyFont="1" applyFill="1" applyBorder="1" applyAlignment="1">
      <alignment vertical="center" wrapText="1"/>
    </xf>
    <xf numFmtId="178" fontId="7" fillId="0" borderId="186" xfId="0" applyNumberFormat="1" applyFont="1" applyFill="1" applyBorder="1" applyAlignment="1">
      <alignment vertical="center" wrapText="1"/>
    </xf>
    <xf numFmtId="178" fontId="7" fillId="0" borderId="187" xfId="0" applyNumberFormat="1" applyFont="1" applyFill="1" applyBorder="1" applyAlignment="1">
      <alignment vertical="center" wrapText="1"/>
    </xf>
    <xf numFmtId="0" fontId="7" fillId="0" borderId="116" xfId="0" applyFont="1" applyFill="1" applyBorder="1" applyAlignment="1">
      <alignment horizontal="center" vertical="center" wrapText="1"/>
    </xf>
    <xf numFmtId="0" fontId="7" fillId="0" borderId="155" xfId="0" applyFont="1" applyFill="1" applyBorder="1" applyAlignment="1">
      <alignment horizontal="center" vertical="center" wrapText="1"/>
    </xf>
    <xf numFmtId="0" fontId="7" fillId="0" borderId="154" xfId="0" applyFont="1" applyFill="1" applyBorder="1" applyAlignment="1">
      <alignment horizontal="center" vertical="center" wrapText="1"/>
    </xf>
    <xf numFmtId="0" fontId="17" fillId="0" borderId="184" xfId="0" applyFont="1" applyBorder="1" applyAlignment="1">
      <alignment horizontal="center" vertical="center"/>
    </xf>
    <xf numFmtId="0" fontId="17" fillId="0" borderId="35" xfId="0" applyFont="1" applyBorder="1" applyAlignment="1">
      <alignment horizontal="center" vertical="center"/>
    </xf>
    <xf numFmtId="0" fontId="17" fillId="0" borderId="171" xfId="0" applyFont="1" applyBorder="1" applyAlignment="1">
      <alignment horizontal="center" vertical="center" wrapText="1"/>
    </xf>
    <xf numFmtId="0" fontId="17" fillId="0" borderId="172" xfId="0" applyFont="1" applyBorder="1" applyAlignment="1">
      <alignment horizontal="center" vertical="center" wrapText="1"/>
    </xf>
    <xf numFmtId="0" fontId="17" fillId="0" borderId="173" xfId="0" applyFont="1" applyBorder="1" applyAlignment="1">
      <alignment horizontal="center" vertical="center" wrapText="1"/>
    </xf>
    <xf numFmtId="0" fontId="7" fillId="0" borderId="165" xfId="0" applyFont="1" applyFill="1" applyBorder="1" applyAlignment="1">
      <alignment horizontal="center" vertical="center"/>
    </xf>
    <xf numFmtId="0" fontId="7" fillId="0" borderId="166" xfId="0" applyFont="1" applyFill="1" applyBorder="1" applyAlignment="1">
      <alignment horizontal="center" vertical="center"/>
    </xf>
    <xf numFmtId="0" fontId="7" fillId="0" borderId="114" xfId="0" applyFont="1" applyFill="1" applyBorder="1" applyAlignment="1">
      <alignment horizontal="distributed" vertical="center" wrapText="1"/>
    </xf>
    <xf numFmtId="0" fontId="7" fillId="0" borderId="48" xfId="0" applyFont="1" applyFill="1" applyBorder="1" applyAlignment="1">
      <alignment horizontal="distributed" vertical="center" wrapText="1"/>
    </xf>
    <xf numFmtId="0" fontId="7" fillId="0" borderId="85" xfId="0" applyFont="1" applyFill="1" applyBorder="1" applyAlignment="1">
      <alignment horizontal="distributed" vertical="center" wrapText="1"/>
    </xf>
    <xf numFmtId="0" fontId="7" fillId="0" borderId="162" xfId="0" applyFont="1" applyFill="1" applyBorder="1" applyAlignment="1">
      <alignment horizontal="center" vertical="center"/>
    </xf>
    <xf numFmtId="0" fontId="7" fillId="0" borderId="168" xfId="0" applyFont="1" applyFill="1" applyBorder="1" applyAlignment="1">
      <alignment horizontal="center" vertical="center"/>
    </xf>
    <xf numFmtId="0" fontId="7" fillId="0" borderId="169" xfId="0" applyFont="1" applyFill="1" applyBorder="1" applyAlignment="1">
      <alignment horizontal="center" vertical="center"/>
    </xf>
    <xf numFmtId="0" fontId="7" fillId="0" borderId="170" xfId="0" applyFont="1" applyFill="1" applyBorder="1" applyAlignment="1">
      <alignment horizontal="center" vertical="center"/>
    </xf>
    <xf numFmtId="0" fontId="10" fillId="0" borderId="174" xfId="0" applyFont="1" applyBorder="1" applyAlignment="1">
      <alignment vertical="center"/>
    </xf>
    <xf numFmtId="0" fontId="10" fillId="0" borderId="18" xfId="0" applyFont="1" applyBorder="1" applyAlignment="1">
      <alignment vertical="center"/>
    </xf>
    <xf numFmtId="0" fontId="10" fillId="0" borderId="23" xfId="0" applyFont="1" applyBorder="1" applyAlignment="1">
      <alignment vertical="center"/>
    </xf>
    <xf numFmtId="0" fontId="10" fillId="0" borderId="175" xfId="0" applyFont="1" applyBorder="1" applyAlignment="1">
      <alignment vertical="center"/>
    </xf>
    <xf numFmtId="0" fontId="10" fillId="0" borderId="6" xfId="0" applyFont="1" applyBorder="1" applyAlignment="1">
      <alignment vertical="center"/>
    </xf>
    <xf numFmtId="0" fontId="10" fillId="0" borderId="12" xfId="0" applyFont="1" applyBorder="1" applyAlignment="1">
      <alignment vertical="center"/>
    </xf>
    <xf numFmtId="0" fontId="10" fillId="0" borderId="176" xfId="0" applyFont="1" applyBorder="1" applyAlignment="1">
      <alignment vertical="center"/>
    </xf>
    <xf numFmtId="0" fontId="10" fillId="0" borderId="145" xfId="0" applyFont="1" applyBorder="1" applyAlignment="1">
      <alignment vertical="center"/>
    </xf>
    <xf numFmtId="0" fontId="10" fillId="0" borderId="177" xfId="0" applyFont="1" applyBorder="1" applyAlignment="1">
      <alignment vertical="center"/>
    </xf>
    <xf numFmtId="0" fontId="10" fillId="0" borderId="159" xfId="0" applyFont="1" applyBorder="1" applyAlignment="1">
      <alignment vertical="center"/>
    </xf>
    <xf numFmtId="38" fontId="10" fillId="0" borderId="178" xfId="0" applyNumberFormat="1" applyFont="1" applyBorder="1" applyAlignment="1">
      <alignment vertical="center"/>
    </xf>
    <xf numFmtId="0" fontId="10" fillId="0" borderId="179" xfId="0" applyFont="1" applyBorder="1" applyAlignment="1">
      <alignment vertical="center"/>
    </xf>
    <xf numFmtId="38" fontId="10" fillId="0" borderId="180" xfId="0" applyNumberFormat="1" applyFont="1" applyBorder="1" applyAlignment="1">
      <alignment vertical="center"/>
    </xf>
    <xf numFmtId="0" fontId="10" fillId="0" borderId="181" xfId="0" applyFont="1" applyBorder="1" applyAlignment="1">
      <alignment vertical="center"/>
    </xf>
    <xf numFmtId="0" fontId="10" fillId="0" borderId="188" xfId="0" applyFont="1" applyBorder="1" applyAlignment="1">
      <alignment horizontal="left" vertical="center"/>
    </xf>
    <xf numFmtId="0" fontId="10" fillId="0" borderId="17" xfId="0" applyFont="1" applyBorder="1" applyAlignment="1">
      <alignment horizontal="left" vertical="center"/>
    </xf>
    <xf numFmtId="0" fontId="16" fillId="0" borderId="162" xfId="0" applyFont="1" applyBorder="1" applyAlignment="1">
      <alignment horizontal="right" vertical="center"/>
    </xf>
    <xf numFmtId="0" fontId="16" fillId="0" borderId="163" xfId="0" applyFont="1" applyBorder="1" applyAlignment="1">
      <alignment horizontal="right" vertical="center"/>
    </xf>
    <xf numFmtId="0" fontId="10" fillId="0" borderId="164" xfId="0" applyFont="1" applyBorder="1" applyAlignment="1">
      <alignment horizontal="center" vertical="center"/>
    </xf>
    <xf numFmtId="0" fontId="10" fillId="0" borderId="165" xfId="0" applyFont="1" applyBorder="1" applyAlignment="1">
      <alignment horizontal="center" vertical="center"/>
    </xf>
    <xf numFmtId="0" fontId="10" fillId="0" borderId="166" xfId="0" applyFont="1" applyBorder="1" applyAlignment="1">
      <alignment horizontal="center" vertical="center"/>
    </xf>
    <xf numFmtId="179" fontId="7" fillId="0" borderId="48" xfId="0" applyNumberFormat="1" applyFont="1" applyFill="1" applyBorder="1" applyAlignment="1">
      <alignment vertical="center"/>
    </xf>
    <xf numFmtId="179" fontId="7" fillId="0" borderId="3" xfId="0" applyNumberFormat="1" applyFont="1" applyFill="1" applyBorder="1" applyAlignment="1">
      <alignment vertical="center"/>
    </xf>
    <xf numFmtId="179" fontId="7" fillId="0" borderId="48" xfId="1" applyNumberFormat="1" applyFont="1" applyFill="1" applyBorder="1" applyAlignment="1">
      <alignment vertical="center"/>
    </xf>
    <xf numFmtId="179" fontId="7" fillId="0" borderId="3" xfId="1" applyNumberFormat="1" applyFont="1" applyFill="1" applyBorder="1" applyAlignment="1">
      <alignment vertical="center"/>
    </xf>
    <xf numFmtId="179" fontId="7" fillId="0" borderId="48" xfId="1" applyNumberFormat="1" applyFont="1" applyFill="1" applyBorder="1" applyAlignment="1">
      <alignment vertical="center" wrapText="1"/>
    </xf>
    <xf numFmtId="179" fontId="7" fillId="0" borderId="3" xfId="1" applyNumberFormat="1" applyFont="1" applyFill="1" applyBorder="1" applyAlignment="1">
      <alignment vertical="center" wrapText="1"/>
    </xf>
    <xf numFmtId="179" fontId="7" fillId="0" borderId="155" xfId="0" applyNumberFormat="1" applyFont="1" applyFill="1" applyBorder="1" applyAlignment="1">
      <alignment vertical="center" wrapText="1"/>
    </xf>
    <xf numFmtId="179" fontId="7" fillId="0" borderId="156" xfId="0" applyNumberFormat="1" applyFont="1" applyFill="1" applyBorder="1" applyAlignment="1">
      <alignment vertical="center" wrapText="1"/>
    </xf>
    <xf numFmtId="178" fontId="7" fillId="0" borderId="84" xfId="0" applyNumberFormat="1" applyFont="1" applyFill="1" applyBorder="1" applyAlignment="1">
      <alignment vertical="center"/>
    </xf>
    <xf numFmtId="178" fontId="7" fillId="0" borderId="48" xfId="0" applyNumberFormat="1" applyFont="1" applyFill="1" applyBorder="1" applyAlignment="1">
      <alignment vertical="center"/>
    </xf>
    <xf numFmtId="0" fontId="7" fillId="0" borderId="115" xfId="0" applyFont="1" applyFill="1" applyBorder="1" applyAlignment="1">
      <alignment horizontal="distributed" vertical="center" wrapText="1"/>
    </xf>
    <xf numFmtId="0" fontId="7" fillId="0" borderId="160" xfId="0" applyFont="1" applyFill="1" applyBorder="1" applyAlignment="1">
      <alignment horizontal="distributed" vertical="center" wrapText="1"/>
    </xf>
    <xf numFmtId="0" fontId="7" fillId="0" borderId="158" xfId="0" applyFont="1" applyFill="1" applyBorder="1" applyAlignment="1">
      <alignment horizontal="distributed" vertical="center" wrapText="1"/>
    </xf>
    <xf numFmtId="0" fontId="17" fillId="0" borderId="22" xfId="0" applyFont="1" applyBorder="1" applyAlignment="1">
      <alignment horizontal="center" vertical="center"/>
    </xf>
    <xf numFmtId="0" fontId="17" fillId="0" borderId="167" xfId="0" applyFont="1" applyBorder="1" applyAlignment="1">
      <alignment horizontal="center" vertical="center"/>
    </xf>
    <xf numFmtId="179" fontId="7" fillId="0" borderId="160" xfId="1" applyNumberFormat="1" applyFont="1" applyFill="1" applyBorder="1" applyAlignment="1">
      <alignment vertical="center" wrapText="1"/>
    </xf>
    <xf numFmtId="179" fontId="7" fillId="0" borderId="161" xfId="1" applyNumberFormat="1" applyFont="1" applyFill="1" applyBorder="1" applyAlignment="1">
      <alignment vertical="center" wrapText="1"/>
    </xf>
    <xf numFmtId="0" fontId="29" fillId="0" borderId="55" xfId="0" applyFont="1" applyFill="1" applyBorder="1" applyAlignment="1">
      <alignment horizontal="center" vertical="center"/>
    </xf>
    <xf numFmtId="0" fontId="29" fillId="0" borderId="54" xfId="0" applyFont="1" applyFill="1" applyBorder="1" applyAlignment="1">
      <alignment horizontal="center" vertical="center"/>
    </xf>
    <xf numFmtId="181" fontId="35" fillId="0" borderId="57" xfId="0" applyNumberFormat="1" applyFont="1" applyFill="1" applyBorder="1" applyAlignment="1">
      <alignment horizontal="center" vertical="center"/>
    </xf>
    <xf numFmtId="181" fontId="35" fillId="0" borderId="56" xfId="0" applyNumberFormat="1" applyFont="1" applyFill="1" applyBorder="1" applyAlignment="1">
      <alignment horizontal="center" vertical="center"/>
    </xf>
    <xf numFmtId="0" fontId="35" fillId="0" borderId="55" xfId="0" applyFont="1" applyFill="1" applyBorder="1" applyAlignment="1">
      <alignment horizontal="center" vertical="center"/>
    </xf>
    <xf numFmtId="0" fontId="35" fillId="0" borderId="54" xfId="0" applyFont="1" applyFill="1" applyBorder="1" applyAlignment="1">
      <alignment horizontal="center" vertical="center"/>
    </xf>
    <xf numFmtId="0" fontId="29" fillId="0" borderId="48"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9" fillId="0" borderId="56" xfId="0" applyFont="1" applyFill="1" applyBorder="1" applyAlignment="1">
      <alignment horizontal="center" vertical="center"/>
    </xf>
    <xf numFmtId="0" fontId="29" fillId="0" borderId="194" xfId="0" applyFont="1" applyFill="1" applyBorder="1" applyAlignment="1">
      <alignment horizontal="center" vertical="center" wrapText="1"/>
    </xf>
    <xf numFmtId="0" fontId="29" fillId="0" borderId="113" xfId="0" applyFont="1" applyFill="1" applyBorder="1" applyAlignment="1">
      <alignment horizontal="center" vertical="center" wrapText="1"/>
    </xf>
    <xf numFmtId="0" fontId="29" fillId="0" borderId="190" xfId="0" applyFont="1" applyFill="1" applyBorder="1" applyAlignment="1">
      <alignment horizontal="left" vertical="center" wrapText="1"/>
    </xf>
    <xf numFmtId="0" fontId="29" fillId="0" borderId="25" xfId="0" applyFont="1" applyFill="1" applyBorder="1" applyAlignment="1">
      <alignment horizontal="left" vertical="center" wrapText="1"/>
    </xf>
    <xf numFmtId="0" fontId="29" fillId="0" borderId="183" xfId="0" applyFont="1" applyFill="1" applyBorder="1" applyAlignment="1">
      <alignment horizontal="left" vertical="center" wrapText="1"/>
    </xf>
    <xf numFmtId="0" fontId="33" fillId="0" borderId="0" xfId="0" applyFont="1" applyFill="1" applyAlignment="1">
      <alignment horizontal="center" vertical="center"/>
    </xf>
    <xf numFmtId="181" fontId="35" fillId="0" borderId="37" xfId="0" applyNumberFormat="1" applyFont="1" applyFill="1" applyBorder="1" applyAlignment="1">
      <alignment horizontal="center" vertical="center"/>
    </xf>
    <xf numFmtId="181" fontId="35" fillId="0" borderId="34" xfId="0" applyNumberFormat="1" applyFont="1" applyFill="1" applyBorder="1" applyAlignment="1">
      <alignment horizontal="center" vertical="center"/>
    </xf>
    <xf numFmtId="0" fontId="29" fillId="0" borderId="90" xfId="0" applyFont="1" applyFill="1" applyBorder="1" applyAlignment="1">
      <alignment horizontal="center" vertical="center"/>
    </xf>
    <xf numFmtId="0" fontId="29" fillId="0" borderId="113" xfId="0" applyFont="1" applyFill="1" applyBorder="1" applyAlignment="1">
      <alignment horizontal="center" vertical="center"/>
    </xf>
    <xf numFmtId="0" fontId="29" fillId="0" borderId="20" xfId="0" applyFont="1" applyFill="1" applyBorder="1" applyAlignment="1">
      <alignment horizontal="left" vertical="center" wrapText="1"/>
    </xf>
    <xf numFmtId="0" fontId="29" fillId="0" borderId="90" xfId="0" applyFont="1" applyFill="1" applyBorder="1" applyAlignment="1">
      <alignment horizontal="center" vertical="center" wrapText="1"/>
    </xf>
    <xf numFmtId="0" fontId="29" fillId="0" borderId="86" xfId="0" applyFont="1" applyFill="1" applyBorder="1" applyAlignment="1">
      <alignment horizontal="center" vertical="center" wrapText="1"/>
    </xf>
    <xf numFmtId="0" fontId="33" fillId="0" borderId="0" xfId="0" applyFont="1" applyFill="1" applyAlignment="1">
      <alignment horizontal="left" vertical="center"/>
    </xf>
    <xf numFmtId="0" fontId="0" fillId="0" borderId="0" xfId="0" applyFill="1" applyAlignment="1">
      <alignment horizontal="left" vertical="center"/>
    </xf>
    <xf numFmtId="0" fontId="29" fillId="0" borderId="93" xfId="0" applyFont="1" applyFill="1" applyBorder="1" applyAlignment="1">
      <alignment horizontal="center" vertical="center" wrapText="1"/>
    </xf>
    <xf numFmtId="0" fontId="30" fillId="0" borderId="55"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29" fillId="0" borderId="91"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123" xfId="0" applyFont="1" applyFill="1" applyBorder="1" applyAlignment="1">
      <alignment horizontal="left" vertical="center" wrapText="1"/>
    </xf>
    <xf numFmtId="0" fontId="29" fillId="0" borderId="90" xfId="0" applyNumberFormat="1" applyFont="1" applyFill="1" applyBorder="1" applyAlignment="1">
      <alignment horizontal="center" vertical="center" wrapText="1"/>
    </xf>
    <xf numFmtId="0" fontId="29" fillId="0" borderId="86" xfId="0" applyNumberFormat="1" applyFont="1" applyFill="1" applyBorder="1" applyAlignment="1">
      <alignment horizontal="center" vertical="center" wrapText="1"/>
    </xf>
    <xf numFmtId="0" fontId="29" fillId="0" borderId="20" xfId="0" applyNumberFormat="1" applyFont="1" applyFill="1" applyBorder="1" applyAlignment="1">
      <alignment horizontal="left" vertical="center" wrapText="1"/>
    </xf>
    <xf numFmtId="0" fontId="29" fillId="0" borderId="31" xfId="0" applyNumberFormat="1"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128" xfId="0" applyFont="1" applyFill="1" applyBorder="1" applyAlignment="1">
      <alignment horizontal="left" vertical="center" wrapText="1"/>
    </xf>
    <xf numFmtId="0" fontId="29" fillId="0" borderId="17" xfId="0" applyFont="1" applyFill="1" applyBorder="1" applyAlignment="1">
      <alignment horizontal="left" vertical="center" wrapText="1"/>
    </xf>
    <xf numFmtId="0" fontId="29" fillId="0" borderId="93" xfId="0" applyFont="1" applyFill="1" applyBorder="1" applyAlignment="1">
      <alignment horizontal="center" vertical="center"/>
    </xf>
    <xf numFmtId="0" fontId="29" fillId="0" borderId="88"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86" xfId="0" applyFont="1" applyFill="1" applyBorder="1" applyAlignment="1">
      <alignment horizontal="center" vertical="center"/>
    </xf>
    <xf numFmtId="0" fontId="29" fillId="0" borderId="31" xfId="0" applyFont="1" applyFill="1" applyBorder="1" applyAlignment="1">
      <alignment horizontal="left" vertical="center"/>
    </xf>
    <xf numFmtId="0" fontId="29" fillId="0" borderId="25" xfId="0" applyFont="1" applyFill="1" applyBorder="1" applyAlignment="1">
      <alignment horizontal="left" vertical="center"/>
    </xf>
    <xf numFmtId="0" fontId="29" fillId="0" borderId="48" xfId="0" applyFont="1" applyFill="1" applyBorder="1" applyAlignment="1">
      <alignment horizontal="left" vertical="center" shrinkToFit="1"/>
    </xf>
    <xf numFmtId="0" fontId="29" fillId="0" borderId="3" xfId="0" applyFont="1" applyFill="1" applyBorder="1" applyAlignment="1">
      <alignment horizontal="left" vertical="center" shrinkToFit="1"/>
    </xf>
    <xf numFmtId="38" fontId="24" fillId="0" borderId="140" xfId="2" applyFont="1" applyFill="1" applyBorder="1" applyAlignment="1">
      <alignment horizontal="center" vertical="center"/>
    </xf>
    <xf numFmtId="38" fontId="24" fillId="0" borderId="138" xfId="2" applyFont="1" applyFill="1" applyBorder="1" applyAlignment="1">
      <alignment horizontal="center" vertical="center"/>
    </xf>
    <xf numFmtId="38" fontId="24" fillId="0" borderId="205" xfId="2" applyFont="1" applyFill="1" applyBorder="1" applyAlignment="1">
      <alignment horizontal="center" vertical="center"/>
    </xf>
    <xf numFmtId="38" fontId="43" fillId="3" borderId="119" xfId="2" applyFont="1" applyFill="1" applyBorder="1" applyAlignment="1">
      <alignment horizontal="center" vertical="top" wrapText="1"/>
    </xf>
    <xf numFmtId="38" fontId="43" fillId="3" borderId="203" xfId="2" applyFont="1" applyFill="1" applyBorder="1" applyAlignment="1">
      <alignment horizontal="center" vertical="top" wrapText="1"/>
    </xf>
    <xf numFmtId="38" fontId="5" fillId="3" borderId="84" xfId="2" applyFont="1" applyFill="1" applyBorder="1" applyAlignment="1">
      <alignment horizontal="center" vertical="center"/>
    </xf>
    <xf numFmtId="38" fontId="5" fillId="3" borderId="48" xfId="2" applyFont="1" applyFill="1" applyBorder="1" applyAlignment="1">
      <alignment horizontal="center" vertical="center"/>
    </xf>
    <xf numFmtId="38" fontId="5" fillId="3" borderId="19" xfId="2" applyFont="1" applyFill="1" applyBorder="1" applyAlignment="1">
      <alignment horizontal="center" vertical="center"/>
    </xf>
    <xf numFmtId="38" fontId="43" fillId="3" borderId="6" xfId="2" applyFont="1" applyFill="1" applyBorder="1" applyAlignment="1">
      <alignment horizontal="center" vertical="center"/>
    </xf>
    <xf numFmtId="38" fontId="43" fillId="3" borderId="48" xfId="2" applyFont="1" applyFill="1" applyBorder="1" applyAlignment="1">
      <alignment horizontal="center" vertical="center"/>
    </xf>
    <xf numFmtId="38" fontId="43" fillId="3" borderId="49" xfId="2" applyFont="1" applyFill="1" applyBorder="1" applyAlignment="1">
      <alignment horizontal="center" vertical="center"/>
    </xf>
    <xf numFmtId="38" fontId="24" fillId="0" borderId="92" xfId="2" applyFont="1" applyFill="1" applyBorder="1" applyAlignment="1">
      <alignment horizontal="center" vertical="center"/>
    </xf>
    <xf numFmtId="38" fontId="24" fillId="0" borderId="98" xfId="2" applyFont="1" applyFill="1" applyBorder="1" applyAlignment="1">
      <alignment horizontal="center" vertical="center"/>
    </xf>
    <xf numFmtId="38" fontId="24" fillId="0" borderId="97" xfId="2" applyFont="1" applyFill="1" applyBorder="1" applyAlignment="1">
      <alignment horizontal="center" vertical="center"/>
    </xf>
    <xf numFmtId="38" fontId="1" fillId="3" borderId="119" xfId="2" applyFont="1" applyFill="1" applyBorder="1" applyAlignment="1">
      <alignment horizontal="left" vertical="top" wrapText="1"/>
    </xf>
    <xf numFmtId="38" fontId="1" fillId="3" borderId="203" xfId="2" applyFont="1" applyFill="1" applyBorder="1" applyAlignment="1">
      <alignment horizontal="left" vertical="top" wrapText="1"/>
    </xf>
    <xf numFmtId="38" fontId="1" fillId="3" borderId="100" xfId="2" applyFont="1" applyFill="1" applyBorder="1" applyAlignment="1">
      <alignment horizontal="left" vertical="top" wrapText="1"/>
    </xf>
    <xf numFmtId="38" fontId="1" fillId="3" borderId="23" xfId="2" applyFont="1" applyFill="1" applyBorder="1" applyAlignment="1">
      <alignment horizontal="left" vertical="top" wrapText="1"/>
    </xf>
    <xf numFmtId="38" fontId="0" fillId="3" borderId="6" xfId="2" applyFont="1" applyFill="1" applyBorder="1" applyAlignment="1">
      <alignment horizontal="center" vertical="center" wrapText="1"/>
    </xf>
    <xf numFmtId="38" fontId="1" fillId="3" borderId="48" xfId="2" applyFont="1" applyFill="1" applyBorder="1" applyAlignment="1">
      <alignment horizontal="center" vertical="center" wrapText="1"/>
    </xf>
    <xf numFmtId="38" fontId="1" fillId="3" borderId="49" xfId="2" applyFont="1" applyFill="1" applyBorder="1" applyAlignment="1">
      <alignment horizontal="center" vertical="center" wrapText="1"/>
    </xf>
    <xf numFmtId="38" fontId="1" fillId="3" borderId="6" xfId="2" applyFont="1" applyFill="1" applyBorder="1" applyAlignment="1">
      <alignment horizontal="center" vertical="center" wrapText="1"/>
    </xf>
    <xf numFmtId="38" fontId="1" fillId="3" borderId="19" xfId="2" applyFont="1" applyFill="1" applyBorder="1" applyAlignment="1">
      <alignment horizontal="center" vertical="center" wrapText="1"/>
    </xf>
    <xf numFmtId="38" fontId="43" fillId="3" borderId="100" xfId="2" applyFont="1" applyFill="1" applyBorder="1" applyAlignment="1">
      <alignment horizontal="center" vertical="top" wrapText="1"/>
    </xf>
    <xf numFmtId="38" fontId="43" fillId="3" borderId="23" xfId="2" applyFont="1" applyFill="1" applyBorder="1" applyAlignment="1">
      <alignment horizontal="center" vertical="top" wrapText="1"/>
    </xf>
    <xf numFmtId="38" fontId="0" fillId="3" borderId="100" xfId="2" applyFont="1" applyFill="1" applyBorder="1" applyAlignment="1">
      <alignment horizontal="center" vertical="top" wrapText="1"/>
    </xf>
    <xf numFmtId="38" fontId="0" fillId="3" borderId="23" xfId="2" applyFont="1" applyFill="1" applyBorder="1" applyAlignment="1">
      <alignment horizontal="center" vertical="top" wrapText="1"/>
    </xf>
    <xf numFmtId="38" fontId="0" fillId="3" borderId="6" xfId="2" applyFont="1" applyFill="1" applyBorder="1" applyAlignment="1">
      <alignment horizontal="center" vertical="top" wrapText="1"/>
    </xf>
    <xf numFmtId="38" fontId="1" fillId="3" borderId="19" xfId="2" applyFont="1" applyFill="1" applyBorder="1" applyAlignment="1">
      <alignment horizontal="center" vertical="top" wrapText="1"/>
    </xf>
    <xf numFmtId="38" fontId="1" fillId="3" borderId="23" xfId="2" applyFont="1" applyFill="1" applyBorder="1" applyAlignment="1">
      <alignment horizontal="center" vertical="top" wrapText="1"/>
    </xf>
    <xf numFmtId="38" fontId="1" fillId="3" borderId="100" xfId="2" applyFont="1" applyFill="1" applyBorder="1" applyAlignment="1">
      <alignment horizontal="center" vertical="top" wrapText="1"/>
    </xf>
    <xf numFmtId="38" fontId="0" fillId="3" borderId="100" xfId="2" applyFont="1" applyFill="1" applyBorder="1" applyAlignment="1">
      <alignment horizontal="left" vertical="top" wrapText="1"/>
    </xf>
    <xf numFmtId="0" fontId="24" fillId="3" borderId="191" xfId="0" applyFont="1" applyFill="1" applyBorder="1" applyAlignment="1">
      <alignment horizontal="center" vertical="center"/>
    </xf>
    <xf numFmtId="0" fontId="24" fillId="3" borderId="41" xfId="0" applyFont="1" applyFill="1" applyBorder="1" applyAlignment="1">
      <alignment horizontal="center" vertical="center"/>
    </xf>
    <xf numFmtId="0" fontId="24" fillId="3" borderId="206" xfId="0" applyFont="1" applyFill="1" applyBorder="1" applyAlignment="1">
      <alignment horizontal="center" vertical="center"/>
    </xf>
    <xf numFmtId="38" fontId="43" fillId="3" borderId="6" xfId="2" applyFont="1" applyFill="1" applyBorder="1" applyAlignment="1">
      <alignment horizontal="center" vertical="top" wrapText="1"/>
    </xf>
    <xf numFmtId="38" fontId="43" fillId="3" borderId="19" xfId="2" applyFont="1" applyFill="1" applyBorder="1" applyAlignment="1">
      <alignment horizontal="center" vertical="top" wrapText="1"/>
    </xf>
    <xf numFmtId="38" fontId="43" fillId="3" borderId="100" xfId="2" applyFont="1" applyFill="1" applyBorder="1" applyAlignment="1">
      <alignment horizontal="left" vertical="top" wrapText="1"/>
    </xf>
    <xf numFmtId="38" fontId="43" fillId="3" borderId="23" xfId="2" applyFont="1" applyFill="1" applyBorder="1" applyAlignment="1">
      <alignment horizontal="left" vertical="top" wrapText="1"/>
    </xf>
    <xf numFmtId="38" fontId="1" fillId="3" borderId="48" xfId="2" applyFont="1" applyFill="1" applyBorder="1" applyAlignment="1">
      <alignment horizontal="left" vertical="top" wrapText="1"/>
    </xf>
    <xf numFmtId="38" fontId="1" fillId="3" borderId="19" xfId="2" applyFont="1" applyFill="1" applyBorder="1" applyAlignment="1">
      <alignment horizontal="left" vertical="top" wrapText="1"/>
    </xf>
    <xf numFmtId="38" fontId="1" fillId="3" borderId="119" xfId="2" applyFont="1" applyFill="1" applyBorder="1" applyAlignment="1">
      <alignment horizontal="center" vertical="top" wrapText="1"/>
    </xf>
    <xf numFmtId="38" fontId="1" fillId="3" borderId="203" xfId="2" applyFont="1" applyFill="1" applyBorder="1" applyAlignment="1">
      <alignment horizontal="center" vertical="top" wrapText="1"/>
    </xf>
    <xf numFmtId="38" fontId="0" fillId="3" borderId="20" xfId="2" applyFont="1" applyFill="1" applyBorder="1" applyAlignment="1">
      <alignment horizontal="center" vertical="top" wrapText="1"/>
    </xf>
    <xf numFmtId="38" fontId="1" fillId="3" borderId="25" xfId="2" applyFont="1" applyFill="1" applyBorder="1" applyAlignment="1">
      <alignment horizontal="center" vertical="top" wrapText="1"/>
    </xf>
    <xf numFmtId="38" fontId="0" fillId="3" borderId="119" xfId="2" applyFont="1" applyFill="1" applyBorder="1" applyAlignment="1">
      <alignment horizontal="center" vertical="top" wrapText="1"/>
    </xf>
    <xf numFmtId="38" fontId="43" fillId="3" borderId="15" xfId="2" applyFont="1" applyFill="1" applyBorder="1" applyAlignment="1">
      <alignment horizontal="center" vertical="top" wrapText="1"/>
    </xf>
    <xf numFmtId="38" fontId="43" fillId="3" borderId="153" xfId="2" applyFont="1" applyFill="1" applyBorder="1" applyAlignment="1">
      <alignment horizontal="center" vertical="top" wrapText="1"/>
    </xf>
    <xf numFmtId="38" fontId="1" fillId="3" borderId="6" xfId="2" applyFont="1" applyFill="1" applyBorder="1" applyAlignment="1">
      <alignment horizontal="center" vertical="top" wrapText="1"/>
    </xf>
    <xf numFmtId="38" fontId="1" fillId="3" borderId="48" xfId="2" applyFont="1" applyFill="1" applyBorder="1" applyAlignment="1">
      <alignment horizontal="center" vertical="top" wrapText="1"/>
    </xf>
    <xf numFmtId="0" fontId="40" fillId="7" borderId="106" xfId="0" applyFont="1" applyFill="1" applyBorder="1" applyAlignment="1">
      <alignment horizontal="center" vertical="center" wrapText="1"/>
    </xf>
    <xf numFmtId="0" fontId="40" fillId="7" borderId="108" xfId="0" applyFont="1" applyFill="1" applyBorder="1" applyAlignment="1">
      <alignment horizontal="center" vertical="center" wrapText="1"/>
    </xf>
    <xf numFmtId="0" fontId="40" fillId="7" borderId="111" xfId="0" applyFont="1" applyFill="1" applyBorder="1" applyAlignment="1">
      <alignment horizontal="center" vertical="center" wrapText="1"/>
    </xf>
    <xf numFmtId="38" fontId="43" fillId="3" borderId="90" xfId="2" applyFont="1" applyFill="1" applyBorder="1" applyAlignment="1">
      <alignment horizontal="center" vertical="top" wrapText="1"/>
    </xf>
    <xf numFmtId="38" fontId="43" fillId="3" borderId="91" xfId="2" applyFont="1" applyFill="1" applyBorder="1" applyAlignment="1">
      <alignment horizontal="center" vertical="top" wrapText="1"/>
    </xf>
    <xf numFmtId="38" fontId="43" fillId="3" borderId="92" xfId="2" applyFont="1" applyFill="1" applyBorder="1" applyAlignment="1">
      <alignment horizontal="center" vertical="top" wrapText="1"/>
    </xf>
    <xf numFmtId="38" fontId="43" fillId="3" borderId="113" xfId="2" applyFont="1" applyFill="1" applyBorder="1" applyAlignment="1">
      <alignment horizontal="center" vertical="top" wrapText="1"/>
    </xf>
    <xf numFmtId="38" fontId="43" fillId="3" borderId="123" xfId="2" applyFont="1" applyFill="1" applyBorder="1" applyAlignment="1">
      <alignment horizontal="center" vertical="top" wrapText="1"/>
    </xf>
    <xf numFmtId="38" fontId="43" fillId="3" borderId="97" xfId="2" applyFont="1" applyFill="1" applyBorder="1" applyAlignment="1">
      <alignment horizontal="center" vertical="top" wrapText="1"/>
    </xf>
    <xf numFmtId="38" fontId="43" fillId="3" borderId="84" xfId="2" applyFont="1" applyFill="1" applyBorder="1" applyAlignment="1">
      <alignment horizontal="center" vertical="center"/>
    </xf>
    <xf numFmtId="38" fontId="43" fillId="3" borderId="19" xfId="2" applyFont="1" applyFill="1" applyBorder="1" applyAlignment="1">
      <alignment horizontal="center" vertical="center"/>
    </xf>
    <xf numFmtId="0" fontId="40" fillId="7" borderId="109" xfId="0" applyFont="1" applyFill="1" applyBorder="1" applyAlignment="1">
      <alignment horizontal="center" vertical="center" wrapText="1"/>
    </xf>
    <xf numFmtId="0" fontId="40" fillId="7" borderId="40" xfId="0" applyFont="1" applyFill="1" applyBorder="1" applyAlignment="1">
      <alignment horizontal="center" vertical="center" wrapText="1"/>
    </xf>
    <xf numFmtId="0" fontId="40" fillId="7" borderId="94" xfId="0" applyFont="1" applyFill="1" applyBorder="1" applyAlignment="1">
      <alignment horizontal="center" vertical="center" wrapText="1"/>
    </xf>
    <xf numFmtId="0" fontId="40" fillId="7" borderId="110" xfId="0" applyFont="1" applyFill="1" applyBorder="1" applyAlignment="1">
      <alignment horizontal="center" vertical="center" wrapText="1"/>
    </xf>
    <xf numFmtId="0" fontId="40" fillId="7" borderId="11" xfId="0" applyFont="1" applyFill="1" applyBorder="1" applyAlignment="1">
      <alignment horizontal="center" vertical="center" wrapText="1"/>
    </xf>
    <xf numFmtId="0" fontId="40" fillId="7" borderId="47" xfId="0" applyFont="1" applyFill="1" applyBorder="1" applyAlignment="1">
      <alignment horizontal="center" vertical="center" wrapText="1"/>
    </xf>
    <xf numFmtId="0" fontId="40" fillId="7" borderId="103" xfId="0" applyFont="1" applyFill="1" applyBorder="1" applyAlignment="1">
      <alignment horizontal="center" vertical="center" wrapText="1"/>
    </xf>
    <xf numFmtId="0" fontId="40" fillId="7" borderId="38" xfId="0" applyFont="1" applyFill="1" applyBorder="1" applyAlignment="1">
      <alignment horizontal="center" vertical="center" wrapText="1"/>
    </xf>
    <xf numFmtId="0" fontId="40" fillId="7" borderId="112" xfId="0" applyFont="1" applyFill="1" applyBorder="1" applyAlignment="1">
      <alignment horizontal="center" vertical="center" wrapText="1"/>
    </xf>
    <xf numFmtId="38" fontId="43" fillId="3" borderId="84" xfId="2" applyFont="1" applyFill="1" applyBorder="1" applyAlignment="1">
      <alignment horizontal="center" vertical="top" wrapText="1"/>
    </xf>
    <xf numFmtId="0" fontId="37" fillId="0" borderId="0" xfId="0" applyFont="1" applyAlignment="1">
      <alignment horizontal="left"/>
    </xf>
    <xf numFmtId="0" fontId="29" fillId="0" borderId="90" xfId="0" applyNumberFormat="1" applyFont="1" applyFill="1" applyBorder="1" applyAlignment="1">
      <alignment horizontal="center" vertical="center"/>
    </xf>
    <xf numFmtId="0" fontId="29" fillId="0" borderId="113" xfId="0" applyNumberFormat="1" applyFont="1" applyFill="1" applyBorder="1" applyAlignment="1">
      <alignment horizontal="center" vertical="center"/>
    </xf>
    <xf numFmtId="0" fontId="29" fillId="0" borderId="25" xfId="0" applyNumberFormat="1" applyFont="1" applyFill="1" applyBorder="1" applyAlignment="1">
      <alignment horizontal="left" vertical="center" wrapText="1"/>
    </xf>
    <xf numFmtId="0" fontId="29" fillId="0" borderId="58" xfId="0" applyFont="1" applyFill="1" applyBorder="1" applyAlignment="1">
      <alignment horizontal="center" vertical="center"/>
    </xf>
    <xf numFmtId="0" fontId="35" fillId="6" borderId="55" xfId="0" applyFont="1" applyFill="1" applyBorder="1" applyAlignment="1">
      <alignment horizontal="center" vertical="center"/>
    </xf>
    <xf numFmtId="0" fontId="35" fillId="6" borderId="54" xfId="0" applyFont="1" applyFill="1" applyBorder="1" applyAlignment="1">
      <alignment horizontal="center" vertical="center"/>
    </xf>
    <xf numFmtId="0" fontId="29" fillId="0" borderId="20" xfId="0" applyFont="1" applyFill="1" applyBorder="1" applyAlignment="1">
      <alignment horizontal="left" vertical="center"/>
    </xf>
    <xf numFmtId="0" fontId="29" fillId="0" borderId="31" xfId="0" applyFont="1" applyFill="1" applyBorder="1" applyAlignment="1">
      <alignment horizontal="left" vertical="center" wrapText="1"/>
    </xf>
    <xf numFmtId="38" fontId="30" fillId="0" borderId="6" xfId="0" applyNumberFormat="1" applyFont="1" applyFill="1" applyBorder="1" applyAlignment="1">
      <alignment horizontal="right" vertical="center"/>
    </xf>
    <xf numFmtId="38" fontId="30" fillId="0" borderId="19" xfId="0" applyNumberFormat="1" applyFont="1" applyFill="1" applyBorder="1" applyAlignment="1">
      <alignment horizontal="right" vertical="center"/>
    </xf>
    <xf numFmtId="38" fontId="30" fillId="0" borderId="48" xfId="0" applyNumberFormat="1" applyFont="1" applyFill="1" applyBorder="1" applyAlignment="1">
      <alignment horizontal="right" vertical="center"/>
    </xf>
    <xf numFmtId="38" fontId="30" fillId="0" borderId="3" xfId="0" applyNumberFormat="1" applyFont="1" applyFill="1" applyBorder="1" applyAlignment="1">
      <alignment horizontal="right" vertical="center"/>
    </xf>
    <xf numFmtId="176" fontId="30" fillId="0" borderId="7" xfId="1" applyNumberFormat="1" applyFont="1" applyFill="1" applyBorder="1" applyAlignment="1">
      <alignment horizontal="right" vertical="center"/>
    </xf>
    <xf numFmtId="176" fontId="30" fillId="0" borderId="195" xfId="1" applyNumberFormat="1" applyFont="1" applyFill="1" applyBorder="1" applyAlignment="1">
      <alignment horizontal="right" vertical="center"/>
    </xf>
    <xf numFmtId="176" fontId="30" fillId="0" borderId="196" xfId="1" applyNumberFormat="1" applyFont="1" applyFill="1" applyBorder="1" applyAlignment="1">
      <alignment horizontal="right" vertical="center"/>
    </xf>
    <xf numFmtId="176" fontId="30" fillId="0" borderId="8" xfId="1" applyNumberFormat="1" applyFont="1" applyFill="1" applyBorder="1" applyAlignment="1">
      <alignment horizontal="right" vertical="center"/>
    </xf>
    <xf numFmtId="0" fontId="28" fillId="4" borderId="0" xfId="0" applyFont="1" applyFill="1" applyAlignment="1">
      <alignment horizontal="left" vertical="center" wrapText="1"/>
    </xf>
    <xf numFmtId="0" fontId="28" fillId="4" borderId="0" xfId="0" applyFont="1" applyFill="1" applyAlignment="1">
      <alignment horizontal="left" vertical="top" wrapText="1"/>
    </xf>
    <xf numFmtId="38" fontId="24" fillId="5" borderId="4" xfId="0" applyNumberFormat="1" applyFont="1" applyFill="1" applyBorder="1" applyAlignment="1">
      <alignment horizontal="center" vertical="center" wrapText="1"/>
    </xf>
    <xf numFmtId="0" fontId="0" fillId="0" borderId="185" xfId="0" applyBorder="1"/>
    <xf numFmtId="38" fontId="35" fillId="6" borderId="170" xfId="0" applyNumberFormat="1" applyFont="1" applyFill="1" applyBorder="1" applyAlignment="1">
      <alignment horizontal="center" vertical="center"/>
    </xf>
    <xf numFmtId="38" fontId="35" fillId="6" borderId="5" xfId="0" applyNumberFormat="1" applyFont="1" applyFill="1" applyBorder="1" applyAlignment="1">
      <alignment horizontal="center" vertical="center"/>
    </xf>
    <xf numFmtId="38" fontId="33" fillId="4" borderId="0" xfId="0" applyNumberFormat="1" applyFont="1" applyFill="1" applyAlignment="1">
      <alignment horizontal="left" vertical="center"/>
    </xf>
    <xf numFmtId="0" fontId="0" fillId="0" borderId="0" xfId="0" applyAlignment="1">
      <alignment horizontal="left" vertical="center"/>
    </xf>
    <xf numFmtId="0" fontId="26" fillId="4" borderId="0" xfId="0" applyFont="1" applyFill="1" applyAlignment="1">
      <alignment horizontal="left" vertical="center" wrapText="1"/>
    </xf>
    <xf numFmtId="0" fontId="14" fillId="0" borderId="0" xfId="0" applyFont="1" applyAlignment="1">
      <alignment horizontal="left" vertical="center" wrapText="1"/>
    </xf>
    <xf numFmtId="0" fontId="33" fillId="4" borderId="0" xfId="0" applyFont="1" applyFill="1" applyAlignment="1">
      <alignment horizontal="right" vertical="center"/>
    </xf>
    <xf numFmtId="0" fontId="29" fillId="0" borderId="194" xfId="0" applyFont="1" applyFill="1" applyBorder="1" applyAlignment="1">
      <alignment horizontal="center" vertical="center"/>
    </xf>
  </cellXfs>
  <cellStyles count="3">
    <cellStyle name="パーセント" xfId="1" builtinId="5"/>
    <cellStyle name="桁区切り" xfId="2" builtinId="6"/>
    <cellStyle name="標準" xfId="0" builtinId="0"/>
  </cellStyles>
  <dxfs count="4">
    <dxf>
      <fill>
        <patternFill>
          <bgColor rgb="FFFFFF00"/>
        </patternFill>
      </fill>
    </dxf>
    <dxf>
      <fill>
        <patternFill>
          <bgColor rgb="FFFFFF00"/>
        </patternFill>
      </fill>
    </dxf>
    <dxf>
      <fill>
        <patternFill>
          <bgColor rgb="FFFFFF00"/>
        </patternFill>
      </fill>
    </dxf>
    <dxf>
      <font>
        <color theme="0"/>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457859434237388E-2"/>
          <c:y val="1.1640476270938236E-2"/>
          <c:w val="0.89702352483717318"/>
          <c:h val="0.87801786579252705"/>
        </c:manualLayout>
      </c:layout>
      <c:barChart>
        <c:barDir val="col"/>
        <c:grouping val="clustered"/>
        <c:varyColors val="0"/>
        <c:ser>
          <c:idx val="0"/>
          <c:order val="0"/>
          <c:tx>
            <c:strRef>
              <c:f>グラフ用データ!$E$2</c:f>
              <c:strCache>
                <c:ptCount val="1"/>
                <c:pt idx="0">
                  <c:v>回収率</c:v>
                </c:pt>
              </c:strCache>
            </c:strRef>
          </c:tx>
          <c:invertIfNegative val="0"/>
          <c:dLbls>
            <c:dLbl>
              <c:idx val="0"/>
              <c:layout>
                <c:manualLayout>
                  <c:x val="6.3669936610227096E-18"/>
                  <c:y val="1.92357500200687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066-43DE-AB31-A968120D76E2}"/>
                </c:ext>
              </c:extLst>
            </c:dLbl>
            <c:dLbl>
              <c:idx val="3"/>
              <c:layout>
                <c:manualLayout>
                  <c:x val="0"/>
                  <c:y val="-5.7224606580829757E-3"/>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E9-454D-9C2E-D7E41F19E49C}"/>
                </c:ext>
              </c:extLst>
            </c:dLbl>
            <c:dLbl>
              <c:idx val="4"/>
              <c:layout>
                <c:manualLayout>
                  <c:x val="1.1118051584334081E-2"/>
                  <c:y val="-1.907637081845456E-3"/>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E9-454D-9C2E-D7E41F19E49C}"/>
                </c:ext>
              </c:extLst>
            </c:dLbl>
            <c:dLbl>
              <c:idx val="6"/>
              <c:layout>
                <c:manualLayout>
                  <c:x val="2.4829298572315106E-3"/>
                  <c:y val="-3.814973772055317E-3"/>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9-454D-9C2E-D7E41F19E49C}"/>
                </c:ext>
              </c:extLst>
            </c:dLbl>
            <c:dLbl>
              <c:idx val="9"/>
              <c:layout>
                <c:manualLayout>
                  <c:x val="-2.4875621890547263E-3"/>
                  <c:y val="-7.57844850362189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E9-454D-9C2E-D7E41F19E49C}"/>
                </c:ext>
              </c:extLst>
            </c:dLbl>
            <c:dLbl>
              <c:idx val="14"/>
              <c:layout>
                <c:manualLayout>
                  <c:x val="-9.876543209876543E-3"/>
                  <c:y val="0"/>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E9-454D-9C2E-D7E41F19E49C}"/>
                </c:ext>
              </c:extLst>
            </c:dLbl>
            <c:dLbl>
              <c:idx val="15"/>
              <c:layout>
                <c:manualLayout>
                  <c:x val="8.641732283464567E-3"/>
                  <c:y val="-2.2926149361970717E-2"/>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E9-454D-9C2E-D7E41F19E49C}"/>
                </c:ext>
              </c:extLst>
            </c:dLbl>
            <c:dLbl>
              <c:idx val="16"/>
              <c:layout>
                <c:manualLayout>
                  <c:x val="3.7243947858472998E-3"/>
                  <c:y val="1.52598950882212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2E9-454D-9C2E-D7E41F19E49C}"/>
                </c:ext>
              </c:extLst>
            </c:dLbl>
            <c:dLbl>
              <c:idx val="17"/>
              <c:layout>
                <c:manualLayout>
                  <c:x val="8.6953085592826693E-3"/>
                  <c:y val="-1.91560160976902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E9-454D-9C2E-D7E41F19E49C}"/>
                </c:ext>
              </c:extLst>
            </c:dLbl>
            <c:dLbl>
              <c:idx val="20"/>
              <c:layout>
                <c:manualLayout>
                  <c:x val="2.6237968430649137E-3"/>
                  <c:y val="-1.1573560082940918E-2"/>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2E9-454D-9C2E-D7E41F19E49C}"/>
                </c:ext>
              </c:extLst>
            </c:dLbl>
            <c:dLbl>
              <c:idx val="21"/>
              <c:layout>
                <c:manualLayout>
                  <c:x val="3.7037037037037038E-3"/>
                  <c:y val="3.4970188931900411E-17"/>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E9-454D-9C2E-D7E41F19E49C}"/>
                </c:ext>
              </c:extLst>
            </c:dLbl>
            <c:dLbl>
              <c:idx val="22"/>
              <c:layout>
                <c:manualLayout>
                  <c:x val="4.9651638929588899E-3"/>
                  <c:y val="2.2628512228332898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2E9-454D-9C2E-D7E41F19E49C}"/>
                </c:ext>
              </c:extLst>
            </c:dLbl>
            <c:dLbl>
              <c:idx val="23"/>
              <c:layout>
                <c:manualLayout>
                  <c:x val="0"/>
                  <c:y val="5.63493684507724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2E9-454D-9C2E-D7E41F19E49C}"/>
                </c:ext>
              </c:extLst>
            </c:dLbl>
            <c:dLbl>
              <c:idx val="27"/>
              <c:layout>
                <c:manualLayout>
                  <c:x val="0"/>
                  <c:y val="-5.7224606580829757E-3"/>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2E9-454D-9C2E-D7E41F19E49C}"/>
                </c:ext>
              </c:extLst>
            </c:dLbl>
            <c:dLbl>
              <c:idx val="28"/>
              <c:layout>
                <c:manualLayout>
                  <c:x val="-3.7037037037037038E-3"/>
                  <c:y val="3.814973772055317E-3"/>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2E9-454D-9C2E-D7E41F19E49C}"/>
                </c:ext>
              </c:extLst>
            </c:dLbl>
            <c:dLbl>
              <c:idx val="29"/>
              <c:layout>
                <c:manualLayout>
                  <c:x val="2.4829298572315332E-3"/>
                  <c:y val="1.907486886027658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2E9-454D-9C2E-D7E41F19E49C}"/>
                </c:ext>
              </c:extLst>
            </c:dLbl>
            <c:dLbl>
              <c:idx val="30"/>
              <c:layout>
                <c:manualLayout>
                  <c:x val="-1.3398023100831921E-2"/>
                  <c:y val="-3.8792600749134013E-3"/>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2E9-454D-9C2E-D7E41F19E49C}"/>
                </c:ext>
              </c:extLst>
            </c:dLbl>
            <c:dLbl>
              <c:idx val="31"/>
              <c:layout>
                <c:manualLayout>
                  <c:x val="1.2398244096239271E-3"/>
                  <c:y val="-1.3407352857871183E-2"/>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2E9-454D-9C2E-D7E41F19E49C}"/>
                </c:ext>
              </c:extLst>
            </c:dLbl>
            <c:dLbl>
              <c:idx val="32"/>
              <c:layout>
                <c:manualLayout>
                  <c:x val="1.2331852373201953E-2"/>
                  <c:y val="7.6299475441106339E-3"/>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2E9-454D-9C2E-D7E41F19E49C}"/>
                </c:ext>
              </c:extLst>
            </c:dLbl>
            <c:dLbl>
              <c:idx val="34"/>
              <c:layout>
                <c:manualLayout>
                  <c:x val="1.117318435754199E-2"/>
                  <c:y val="0"/>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2E9-454D-9C2E-D7E41F19E49C}"/>
                </c:ext>
              </c:extLst>
            </c:dLbl>
            <c:dLbl>
              <c:idx val="35"/>
              <c:layout>
                <c:manualLayout>
                  <c:x val="0"/>
                  <c:y val="-7.69430000802751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66-43DE-AB31-A968120D76E2}"/>
                </c:ext>
              </c:extLst>
            </c:dLbl>
            <c:dLbl>
              <c:idx val="36"/>
              <c:layout>
                <c:manualLayout>
                  <c:x val="1.389178301034836E-3"/>
                  <c:y val="3.847150004013759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66-43DE-AB31-A968120D76E2}"/>
                </c:ext>
              </c:extLst>
            </c:dLbl>
            <c:dLbl>
              <c:idx val="37"/>
              <c:layout>
                <c:manualLayout>
                  <c:x val="-6.2074223962227271E-3"/>
                  <c:y val="-5.7224606580829757E-3"/>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2E9-454D-9C2E-D7E41F19E49C}"/>
                </c:ext>
              </c:extLst>
            </c:dLbl>
            <c:dLbl>
              <c:idx val="38"/>
              <c:layout>
                <c:manualLayout>
                  <c:x val="6.2073246430788334E-3"/>
                  <c:y val="0"/>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2E9-454D-9C2E-D7E41F19E49C}"/>
                </c:ext>
              </c:extLst>
            </c:dLbl>
            <c:dLbl>
              <c:idx val="39"/>
              <c:layout>
                <c:manualLayout>
                  <c:x val="-1.389178301035039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66-43DE-AB31-A968120D76E2}"/>
                </c:ext>
              </c:extLst>
            </c:dLbl>
            <c:dLbl>
              <c:idx val="40"/>
              <c:layout>
                <c:manualLayout>
                  <c:x val="1.3685047026967014E-3"/>
                  <c:y val="7.7747266478751893E-3"/>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2E9-454D-9C2E-D7E41F19E49C}"/>
                </c:ext>
              </c:extLst>
            </c:dLbl>
            <c:dLbl>
              <c:idx val="41"/>
              <c:layout>
                <c:manualLayout>
                  <c:x val="-1.2299150249478847E-3"/>
                  <c:y val="-9.440966694889215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2E9-454D-9C2E-D7E41F19E49C}"/>
                </c:ext>
              </c:extLst>
            </c:dLbl>
            <c:dLbl>
              <c:idx val="42"/>
              <c:layout>
                <c:manualLayout>
                  <c:x val="8.0977062697335789E-3"/>
                  <c:y val="-2.1158567709082757E-2"/>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2E9-454D-9C2E-D7E41F19E49C}"/>
                </c:ext>
              </c:extLst>
            </c:dLbl>
            <c:dLbl>
              <c:idx val="43"/>
              <c:layout>
                <c:manualLayout>
                  <c:x val="0"/>
                  <c:y val="3.814973772055317E-3"/>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2E9-454D-9C2E-D7E41F19E49C}"/>
                </c:ext>
              </c:extLst>
            </c:dLbl>
            <c:dLbl>
              <c:idx val="44"/>
              <c:layout>
                <c:manualLayout>
                  <c:x val="4.8762200814283689E-3"/>
                  <c:y val="9.5374344301382922E-3"/>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2E9-454D-9C2E-D7E41F19E49C}"/>
                </c:ext>
              </c:extLst>
            </c:dLbl>
            <c:dLbl>
              <c:idx val="45"/>
              <c:layout>
                <c:manualLayout>
                  <c:x val="-3.7243947858472998E-3"/>
                  <c:y val="-2.2889842632331903E-2"/>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2E9-454D-9C2E-D7E41F19E49C}"/>
                </c:ext>
              </c:extLst>
            </c:dLbl>
            <c:dLbl>
              <c:idx val="46"/>
              <c:layout>
                <c:manualLayout>
                  <c:x val="1.2345679012345678E-2"/>
                  <c:y val="0"/>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2E9-454D-9C2E-D7E41F19E49C}"/>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グラフ用データ!$B$3:$B$49</c:f>
              <c:strCache>
                <c:ptCount val="47"/>
                <c:pt idx="0">
                  <c:v>北海道</c:v>
                </c:pt>
                <c:pt idx="1">
                  <c:v>青森県</c:v>
                </c:pt>
                <c:pt idx="2">
                  <c:v>秋田県</c:v>
                </c:pt>
                <c:pt idx="3">
                  <c:v>岩手県</c:v>
                </c:pt>
                <c:pt idx="4">
                  <c:v>山形県</c:v>
                </c:pt>
                <c:pt idx="5">
                  <c:v>宮城県</c:v>
                </c:pt>
                <c:pt idx="6">
                  <c:v>福島県</c:v>
                </c:pt>
                <c:pt idx="7">
                  <c:v>栃木県</c:v>
                </c:pt>
                <c:pt idx="8">
                  <c:v>茨城県</c:v>
                </c:pt>
                <c:pt idx="9">
                  <c:v>千葉県</c:v>
                </c:pt>
                <c:pt idx="10">
                  <c:v>埼玉県</c:v>
                </c:pt>
                <c:pt idx="11">
                  <c:v>群馬県</c:v>
                </c:pt>
                <c:pt idx="12">
                  <c:v>東京都</c:v>
                </c:pt>
                <c:pt idx="13">
                  <c:v>神奈川県</c:v>
                </c:pt>
                <c:pt idx="14">
                  <c:v>新潟県</c:v>
                </c:pt>
                <c:pt idx="15">
                  <c:v>長野県</c:v>
                </c:pt>
                <c:pt idx="16">
                  <c:v>山梨県</c:v>
                </c:pt>
                <c:pt idx="17">
                  <c:v>静岡県</c:v>
                </c:pt>
                <c:pt idx="18">
                  <c:v>愛知県</c:v>
                </c:pt>
                <c:pt idx="19">
                  <c:v>三重県</c:v>
                </c:pt>
                <c:pt idx="20">
                  <c:v>岐阜県</c:v>
                </c:pt>
                <c:pt idx="21">
                  <c:v>富山県</c:v>
                </c:pt>
                <c:pt idx="22">
                  <c:v>石川県</c:v>
                </c:pt>
                <c:pt idx="23">
                  <c:v>福井県</c:v>
                </c:pt>
                <c:pt idx="24">
                  <c:v>滋賀県</c:v>
                </c:pt>
                <c:pt idx="25">
                  <c:v>京都府</c:v>
                </c:pt>
                <c:pt idx="26">
                  <c:v>奈良県</c:v>
                </c:pt>
                <c:pt idx="27">
                  <c:v>和歌山県</c:v>
                </c:pt>
                <c:pt idx="28">
                  <c:v>大阪府</c:v>
                </c:pt>
                <c:pt idx="29">
                  <c:v>兵庫県</c:v>
                </c:pt>
                <c:pt idx="30">
                  <c:v>鳥取県</c:v>
                </c:pt>
                <c:pt idx="31">
                  <c:v>岡山県</c:v>
                </c:pt>
                <c:pt idx="32">
                  <c:v>島根県</c:v>
                </c:pt>
                <c:pt idx="33">
                  <c:v>広島県</c:v>
                </c:pt>
                <c:pt idx="34">
                  <c:v>山口県</c:v>
                </c:pt>
                <c:pt idx="35">
                  <c:v>徳島県</c:v>
                </c:pt>
                <c:pt idx="36">
                  <c:v>香川県</c:v>
                </c:pt>
                <c:pt idx="37">
                  <c:v>高知県</c:v>
                </c:pt>
                <c:pt idx="38">
                  <c:v>愛媛県</c:v>
                </c:pt>
                <c:pt idx="39">
                  <c:v>福岡県</c:v>
                </c:pt>
                <c:pt idx="40">
                  <c:v>佐賀県</c:v>
                </c:pt>
                <c:pt idx="41">
                  <c:v>長崎県</c:v>
                </c:pt>
                <c:pt idx="42">
                  <c:v>大分県</c:v>
                </c:pt>
                <c:pt idx="43">
                  <c:v>熊本県</c:v>
                </c:pt>
                <c:pt idx="44">
                  <c:v>宮崎県</c:v>
                </c:pt>
                <c:pt idx="45">
                  <c:v>鹿児島県</c:v>
                </c:pt>
                <c:pt idx="46">
                  <c:v>沖縄県</c:v>
                </c:pt>
              </c:strCache>
            </c:strRef>
          </c:cat>
          <c:val>
            <c:numRef>
              <c:f>グラフ用データ!$E$3:$E$49</c:f>
              <c:numCache>
                <c:formatCode>0.0%</c:formatCode>
                <c:ptCount val="47"/>
                <c:pt idx="0">
                  <c:v>0.88475052705551649</c:v>
                </c:pt>
                <c:pt idx="1">
                  <c:v>0.96226415094339623</c:v>
                </c:pt>
                <c:pt idx="2">
                  <c:v>0.9</c:v>
                </c:pt>
                <c:pt idx="3">
                  <c:v>0.96892655367231639</c:v>
                </c:pt>
                <c:pt idx="4">
                  <c:v>1</c:v>
                </c:pt>
                <c:pt idx="5">
                  <c:v>0.83653846153846156</c:v>
                </c:pt>
                <c:pt idx="6">
                  <c:v>0.8970588235294118</c:v>
                </c:pt>
                <c:pt idx="7">
                  <c:v>0.83466135458167334</c:v>
                </c:pt>
                <c:pt idx="8">
                  <c:v>0.95375722543352603</c:v>
                </c:pt>
                <c:pt idx="9">
                  <c:v>1</c:v>
                </c:pt>
                <c:pt idx="10">
                  <c:v>0.89621621621621617</c:v>
                </c:pt>
                <c:pt idx="11">
                  <c:v>1</c:v>
                </c:pt>
                <c:pt idx="12">
                  <c:v>0.74321503131524014</c:v>
                </c:pt>
                <c:pt idx="13">
                  <c:v>0.68088235294117649</c:v>
                </c:pt>
                <c:pt idx="14">
                  <c:v>1</c:v>
                </c:pt>
                <c:pt idx="15">
                  <c:v>1</c:v>
                </c:pt>
                <c:pt idx="16">
                  <c:v>1</c:v>
                </c:pt>
                <c:pt idx="17">
                  <c:v>1</c:v>
                </c:pt>
                <c:pt idx="18">
                  <c:v>0.83624801271860094</c:v>
                </c:pt>
                <c:pt idx="19">
                  <c:v>0.91542288557213936</c:v>
                </c:pt>
                <c:pt idx="20">
                  <c:v>0.99531615925058547</c:v>
                </c:pt>
                <c:pt idx="21">
                  <c:v>0.98550724637681164</c:v>
                </c:pt>
                <c:pt idx="22">
                  <c:v>0.96212121212121215</c:v>
                </c:pt>
                <c:pt idx="23">
                  <c:v>0.91362126245847175</c:v>
                </c:pt>
                <c:pt idx="24">
                  <c:v>1</c:v>
                </c:pt>
                <c:pt idx="25">
                  <c:v>0.75518672199170123</c:v>
                </c:pt>
                <c:pt idx="26">
                  <c:v>0.8848920863309353</c:v>
                </c:pt>
                <c:pt idx="27">
                  <c:v>0.71345029239766078</c:v>
                </c:pt>
                <c:pt idx="28">
                  <c:v>0.93482688391038693</c:v>
                </c:pt>
                <c:pt idx="29">
                  <c:v>0.98547717842323657</c:v>
                </c:pt>
                <c:pt idx="30">
                  <c:v>1</c:v>
                </c:pt>
                <c:pt idx="31">
                  <c:v>1</c:v>
                </c:pt>
                <c:pt idx="32">
                  <c:v>1</c:v>
                </c:pt>
                <c:pt idx="33">
                  <c:v>0.86063569682151586</c:v>
                </c:pt>
                <c:pt idx="34">
                  <c:v>1</c:v>
                </c:pt>
                <c:pt idx="35">
                  <c:v>0.92913385826771655</c:v>
                </c:pt>
                <c:pt idx="36">
                  <c:v>0.93675889328063244</c:v>
                </c:pt>
                <c:pt idx="37">
                  <c:v>0.95945945945945943</c:v>
                </c:pt>
                <c:pt idx="38">
                  <c:v>0.53421052631578947</c:v>
                </c:pt>
                <c:pt idx="39">
                  <c:v>0.99735099337748345</c:v>
                </c:pt>
                <c:pt idx="40">
                  <c:v>0.9550561797752809</c:v>
                </c:pt>
                <c:pt idx="41">
                  <c:v>0.97819314641744548</c:v>
                </c:pt>
                <c:pt idx="42">
                  <c:v>1</c:v>
                </c:pt>
                <c:pt idx="43">
                  <c:v>0.94050343249427915</c:v>
                </c:pt>
                <c:pt idx="44">
                  <c:v>0.92746113989637302</c:v>
                </c:pt>
                <c:pt idx="45">
                  <c:v>0.94052863436123346</c:v>
                </c:pt>
                <c:pt idx="46">
                  <c:v>0.89565217391304353</c:v>
                </c:pt>
              </c:numCache>
            </c:numRef>
          </c:val>
          <c:extLst>
            <c:ext xmlns:c16="http://schemas.microsoft.com/office/drawing/2014/chart" uri="{C3380CC4-5D6E-409C-BE32-E72D297353CC}">
              <c16:uniqueId val="{0000001C-E2E9-454D-9C2E-D7E41F19E49C}"/>
            </c:ext>
          </c:extLst>
        </c:ser>
        <c:dLbls>
          <c:showLegendKey val="0"/>
          <c:showVal val="1"/>
          <c:showCatName val="0"/>
          <c:showSerName val="0"/>
          <c:showPercent val="0"/>
          <c:showBubbleSize val="0"/>
        </c:dLbls>
        <c:gapWidth val="150"/>
        <c:axId val="114481408"/>
        <c:axId val="114507776"/>
      </c:barChart>
      <c:catAx>
        <c:axId val="114481408"/>
        <c:scaling>
          <c:orientation val="minMax"/>
        </c:scaling>
        <c:delete val="0"/>
        <c:axPos val="b"/>
        <c:numFmt formatCode="General" sourceLinked="1"/>
        <c:majorTickMark val="out"/>
        <c:minorTickMark val="none"/>
        <c:tickLblPos val="nextTo"/>
        <c:txPr>
          <a:bodyPr rot="0" vert="eaVert"/>
          <a:lstStyle/>
          <a:p>
            <a:pPr>
              <a:defRPr/>
            </a:pPr>
            <a:endParaRPr lang="ja-JP"/>
          </a:p>
        </c:txPr>
        <c:crossAx val="114507776"/>
        <c:crosses val="autoZero"/>
        <c:auto val="1"/>
        <c:lblAlgn val="ctr"/>
        <c:lblOffset val="100"/>
        <c:noMultiLvlLbl val="0"/>
      </c:catAx>
      <c:valAx>
        <c:axId val="114507776"/>
        <c:scaling>
          <c:orientation val="minMax"/>
          <c:max val="1.2"/>
        </c:scaling>
        <c:delete val="0"/>
        <c:axPos val="l"/>
        <c:majorGridlines/>
        <c:numFmt formatCode="0.0%" sourceLinked="1"/>
        <c:majorTickMark val="out"/>
        <c:minorTickMark val="none"/>
        <c:tickLblPos val="nextTo"/>
        <c:crossAx val="114481408"/>
        <c:crosses val="autoZero"/>
        <c:crossBetween val="between"/>
        <c:majorUnit val="0.1"/>
      </c:valAx>
    </c:plotArea>
    <c:plotVisOnly val="1"/>
    <c:dispBlanksAs val="gap"/>
    <c:showDLblsOverMax val="0"/>
  </c:chart>
  <c:spPr>
    <a:ln>
      <a:noFill/>
    </a:ln>
  </c:spPr>
  <c:printSettings>
    <c:headerFooter/>
    <c:pageMargins b="0.75" l="0.25" r="0.25" t="0.53" header="0.31496062992125984" footer="0.31496062992125984"/>
    <c:pageSetup orientation="landscape"/>
  </c:printSettings>
  <c:userShapes r:id="rId1"/>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6</xdr:row>
      <xdr:rowOff>52388</xdr:rowOff>
    </xdr:from>
    <xdr:to>
      <xdr:col>2</xdr:col>
      <xdr:colOff>23813</xdr:colOff>
      <xdr:row>6</xdr:row>
      <xdr:rowOff>381000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flipV="1">
          <a:off x="476250" y="2838451"/>
          <a:ext cx="3214688" cy="3286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134328</xdr:rowOff>
    </xdr:from>
    <xdr:to>
      <xdr:col>2</xdr:col>
      <xdr:colOff>825500</xdr:colOff>
      <xdr:row>3</xdr:row>
      <xdr:rowOff>117965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058" y="207597"/>
          <a:ext cx="1143000" cy="4476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b="1"/>
            <a:t>別添１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3</xdr:row>
      <xdr:rowOff>9524</xdr:rowOff>
    </xdr:from>
    <xdr:to>
      <xdr:col>2</xdr:col>
      <xdr:colOff>857250</xdr:colOff>
      <xdr:row>5</xdr:row>
      <xdr:rowOff>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80975" y="666749"/>
          <a:ext cx="1143000" cy="4476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b="1"/>
            <a:t>別添３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371475</xdr:colOff>
      <xdr:row>0</xdr:row>
      <xdr:rowOff>0</xdr:rowOff>
    </xdr:from>
    <xdr:to>
      <xdr:col>15</xdr:col>
      <xdr:colOff>628650</xdr:colOff>
      <xdr:row>38</xdr:row>
      <xdr:rowOff>142875</xdr:rowOff>
    </xdr:to>
    <xdr:graphicFrame macro="">
      <xdr:nvGraphicFramePr>
        <xdr:cNvPr id="363746" name="グラフ 1">
          <a:extLst>
            <a:ext uri="{FF2B5EF4-FFF2-40B4-BE49-F238E27FC236}">
              <a16:creationId xmlns:a16="http://schemas.microsoft.com/office/drawing/2014/main" id="{00000000-0008-0000-0400-0000E28C0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66679</xdr:colOff>
      <xdr:row>6</xdr:row>
      <xdr:rowOff>159499</xdr:rowOff>
    </xdr:from>
    <xdr:to>
      <xdr:col>16</xdr:col>
      <xdr:colOff>514354</xdr:colOff>
      <xdr:row>8</xdr:row>
      <xdr:rowOff>87013</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10353679" y="1188199"/>
          <a:ext cx="447675" cy="270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en-US" altLang="ja-JP" sz="1200" b="1"/>
            <a:t>20</a:t>
          </a:r>
          <a:r>
            <a:rPr kumimoji="1" lang="ja-JP" altLang="en-US" sz="1200" b="1"/>
            <a:t>件</a:t>
          </a:r>
        </a:p>
      </xdr:txBody>
    </xdr:sp>
    <xdr:clientData/>
  </xdr:twoCellAnchor>
  <xdr:twoCellAnchor>
    <xdr:from>
      <xdr:col>15</xdr:col>
      <xdr:colOff>428624</xdr:colOff>
      <xdr:row>6</xdr:row>
      <xdr:rowOff>57147</xdr:rowOff>
    </xdr:from>
    <xdr:to>
      <xdr:col>16</xdr:col>
      <xdr:colOff>47623</xdr:colOff>
      <xdr:row>9</xdr:row>
      <xdr:rowOff>9525</xdr:rowOff>
    </xdr:to>
    <xdr:sp macro="" textlink="">
      <xdr:nvSpPr>
        <xdr:cNvPr id="12" name="左中かっこ 11">
          <a:extLst>
            <a:ext uri="{FF2B5EF4-FFF2-40B4-BE49-F238E27FC236}">
              <a16:creationId xmlns:a16="http://schemas.microsoft.com/office/drawing/2014/main" id="{00000000-0008-0000-0400-00000C000000}"/>
            </a:ext>
          </a:extLst>
        </xdr:cNvPr>
        <xdr:cNvSpPr/>
      </xdr:nvSpPr>
      <xdr:spPr>
        <a:xfrm rot="10800000">
          <a:off x="10458449" y="1085847"/>
          <a:ext cx="304799" cy="466728"/>
        </a:xfrm>
        <a:prstGeom prst="leftBrace">
          <a:avLst>
            <a:gd name="adj1" fmla="val 833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57158</xdr:colOff>
      <xdr:row>9</xdr:row>
      <xdr:rowOff>159502</xdr:rowOff>
    </xdr:from>
    <xdr:to>
      <xdr:col>16</xdr:col>
      <xdr:colOff>504833</xdr:colOff>
      <xdr:row>11</xdr:row>
      <xdr:rowOff>87016</xdr:rowOff>
    </xdr:to>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10344158" y="1702552"/>
          <a:ext cx="447675" cy="270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en-US" altLang="ja-JP" sz="1200" b="1"/>
            <a:t>9</a:t>
          </a:r>
          <a:r>
            <a:rPr kumimoji="1" lang="ja-JP" altLang="en-US" sz="1200" b="1"/>
            <a:t>件</a:t>
          </a:r>
        </a:p>
      </xdr:txBody>
    </xdr:sp>
    <xdr:clientData/>
  </xdr:twoCellAnchor>
  <xdr:twoCellAnchor>
    <xdr:from>
      <xdr:col>15</xdr:col>
      <xdr:colOff>438149</xdr:colOff>
      <xdr:row>9</xdr:row>
      <xdr:rowOff>19050</xdr:rowOff>
    </xdr:from>
    <xdr:to>
      <xdr:col>16</xdr:col>
      <xdr:colOff>19048</xdr:colOff>
      <xdr:row>11</xdr:row>
      <xdr:rowOff>152400</xdr:rowOff>
    </xdr:to>
    <xdr:sp macro="" textlink="">
      <xdr:nvSpPr>
        <xdr:cNvPr id="22" name="左中かっこ 21">
          <a:extLst>
            <a:ext uri="{FF2B5EF4-FFF2-40B4-BE49-F238E27FC236}">
              <a16:creationId xmlns:a16="http://schemas.microsoft.com/office/drawing/2014/main" id="{00000000-0008-0000-0400-000016000000}"/>
            </a:ext>
          </a:extLst>
        </xdr:cNvPr>
        <xdr:cNvSpPr/>
      </xdr:nvSpPr>
      <xdr:spPr>
        <a:xfrm rot="10800000">
          <a:off x="10467974" y="1562100"/>
          <a:ext cx="266699" cy="476250"/>
        </a:xfrm>
        <a:prstGeom prst="leftBrace">
          <a:avLst>
            <a:gd name="adj1" fmla="val 833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57158</xdr:colOff>
      <xdr:row>12</xdr:row>
      <xdr:rowOff>140452</xdr:rowOff>
    </xdr:from>
    <xdr:to>
      <xdr:col>16</xdr:col>
      <xdr:colOff>504833</xdr:colOff>
      <xdr:row>14</xdr:row>
      <xdr:rowOff>67966</xdr:rowOff>
    </xdr:to>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10344158" y="2197852"/>
          <a:ext cx="447675" cy="270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en-US" altLang="ja-JP" sz="1200" b="1"/>
            <a:t>3</a:t>
          </a:r>
          <a:r>
            <a:rPr kumimoji="1" lang="ja-JP" altLang="en-US" sz="1200" b="1"/>
            <a:t>件</a:t>
          </a:r>
        </a:p>
      </xdr:txBody>
    </xdr:sp>
    <xdr:clientData/>
  </xdr:twoCellAnchor>
  <xdr:twoCellAnchor>
    <xdr:from>
      <xdr:col>15</xdr:col>
      <xdr:colOff>438149</xdr:colOff>
      <xdr:row>11</xdr:row>
      <xdr:rowOff>142875</xdr:rowOff>
    </xdr:from>
    <xdr:to>
      <xdr:col>16</xdr:col>
      <xdr:colOff>19047</xdr:colOff>
      <xdr:row>14</xdr:row>
      <xdr:rowOff>123825</xdr:rowOff>
    </xdr:to>
    <xdr:sp macro="" textlink="">
      <xdr:nvSpPr>
        <xdr:cNvPr id="24" name="左中かっこ 23">
          <a:extLst>
            <a:ext uri="{FF2B5EF4-FFF2-40B4-BE49-F238E27FC236}">
              <a16:creationId xmlns:a16="http://schemas.microsoft.com/office/drawing/2014/main" id="{00000000-0008-0000-0400-000018000000}"/>
            </a:ext>
          </a:extLst>
        </xdr:cNvPr>
        <xdr:cNvSpPr/>
      </xdr:nvSpPr>
      <xdr:spPr>
        <a:xfrm rot="10800000">
          <a:off x="10467974" y="2028825"/>
          <a:ext cx="266698" cy="495300"/>
        </a:xfrm>
        <a:prstGeom prst="leftBrace">
          <a:avLst>
            <a:gd name="adj1" fmla="val 833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66683</xdr:colOff>
      <xdr:row>15</xdr:row>
      <xdr:rowOff>121402</xdr:rowOff>
    </xdr:from>
    <xdr:to>
      <xdr:col>16</xdr:col>
      <xdr:colOff>514358</xdr:colOff>
      <xdr:row>17</xdr:row>
      <xdr:rowOff>48916</xdr:rowOff>
    </xdr:to>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10353683" y="2693152"/>
          <a:ext cx="447675" cy="270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en-US" altLang="ja-JP" sz="1200" b="1"/>
            <a:t>1</a:t>
          </a:r>
          <a:r>
            <a:rPr kumimoji="1" lang="ja-JP" altLang="en-US" sz="1200" b="1"/>
            <a:t>件</a:t>
          </a:r>
        </a:p>
      </xdr:txBody>
    </xdr:sp>
    <xdr:clientData/>
  </xdr:twoCellAnchor>
  <xdr:twoCellAnchor>
    <xdr:from>
      <xdr:col>15</xdr:col>
      <xdr:colOff>409574</xdr:colOff>
      <xdr:row>14</xdr:row>
      <xdr:rowOff>114300</xdr:rowOff>
    </xdr:from>
    <xdr:to>
      <xdr:col>16</xdr:col>
      <xdr:colOff>28572</xdr:colOff>
      <xdr:row>17</xdr:row>
      <xdr:rowOff>95250</xdr:rowOff>
    </xdr:to>
    <xdr:sp macro="" textlink="">
      <xdr:nvSpPr>
        <xdr:cNvPr id="26" name="左中かっこ 25">
          <a:extLst>
            <a:ext uri="{FF2B5EF4-FFF2-40B4-BE49-F238E27FC236}">
              <a16:creationId xmlns:a16="http://schemas.microsoft.com/office/drawing/2014/main" id="{00000000-0008-0000-0400-00001A000000}"/>
            </a:ext>
          </a:extLst>
        </xdr:cNvPr>
        <xdr:cNvSpPr/>
      </xdr:nvSpPr>
      <xdr:spPr>
        <a:xfrm rot="10800000">
          <a:off x="10439399" y="2514600"/>
          <a:ext cx="304798" cy="495300"/>
        </a:xfrm>
        <a:prstGeom prst="leftBrace">
          <a:avLst>
            <a:gd name="adj1" fmla="val 833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85733</xdr:colOff>
      <xdr:row>25</xdr:row>
      <xdr:rowOff>48876</xdr:rowOff>
    </xdr:from>
    <xdr:to>
      <xdr:col>17</xdr:col>
      <xdr:colOff>8</xdr:colOff>
      <xdr:row>26</xdr:row>
      <xdr:rowOff>146374</xdr:rowOff>
    </xdr:to>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9305933" y="4298491"/>
          <a:ext cx="447675" cy="267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en-US" altLang="ja-JP" sz="1200" b="1"/>
            <a:t>1</a:t>
          </a:r>
          <a:r>
            <a:rPr kumimoji="1" lang="ja-JP" altLang="en-US" sz="1200" b="1"/>
            <a:t>件</a:t>
          </a:r>
        </a:p>
      </xdr:txBody>
    </xdr:sp>
    <xdr:clientData/>
  </xdr:twoCellAnchor>
  <xdr:twoCellAnchor>
    <xdr:from>
      <xdr:col>15</xdr:col>
      <xdr:colOff>409575</xdr:colOff>
      <xdr:row>17</xdr:row>
      <xdr:rowOff>140677</xdr:rowOff>
    </xdr:from>
    <xdr:to>
      <xdr:col>16</xdr:col>
      <xdr:colOff>47625</xdr:colOff>
      <xdr:row>34</xdr:row>
      <xdr:rowOff>104774</xdr:rowOff>
    </xdr:to>
    <xdr:sp macro="" textlink="">
      <xdr:nvSpPr>
        <xdr:cNvPr id="32" name="左中かっこ 31">
          <a:extLst>
            <a:ext uri="{FF2B5EF4-FFF2-40B4-BE49-F238E27FC236}">
              <a16:creationId xmlns:a16="http://schemas.microsoft.com/office/drawing/2014/main" id="{00000000-0008-0000-0400-000020000000}"/>
            </a:ext>
          </a:extLst>
        </xdr:cNvPr>
        <xdr:cNvSpPr/>
      </xdr:nvSpPr>
      <xdr:spPr>
        <a:xfrm rot="10800000">
          <a:off x="9020175" y="3030415"/>
          <a:ext cx="247650" cy="2853836"/>
        </a:xfrm>
        <a:prstGeom prst="leftBrace">
          <a:avLst>
            <a:gd name="adj1" fmla="val 833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15</xdr:col>
      <xdr:colOff>561974</xdr:colOff>
      <xdr:row>3</xdr:row>
      <xdr:rowOff>0</xdr:rowOff>
    </xdr:from>
    <xdr:to>
      <xdr:col>18</xdr:col>
      <xdr:colOff>104775</xdr:colOff>
      <xdr:row>4</xdr:row>
      <xdr:rowOff>114300</xdr:rowOff>
    </xdr:to>
    <xdr:sp macro="" textlink="">
      <xdr:nvSpPr>
        <xdr:cNvPr id="39" name="テキスト ボックス 38">
          <a:extLst>
            <a:ext uri="{FF2B5EF4-FFF2-40B4-BE49-F238E27FC236}">
              <a16:creationId xmlns:a16="http://schemas.microsoft.com/office/drawing/2014/main" id="{00000000-0008-0000-0400-000027000000}"/>
            </a:ext>
          </a:extLst>
        </xdr:cNvPr>
        <xdr:cNvSpPr txBox="1"/>
      </xdr:nvSpPr>
      <xdr:spPr>
        <a:xfrm>
          <a:off x="10248899" y="514350"/>
          <a:ext cx="150495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300">
              <a:solidFill>
                <a:schemeClr val="dk1"/>
              </a:solidFill>
            </a:rPr>
            <a:t>R3.10.13</a:t>
          </a:r>
          <a:r>
            <a:rPr kumimoji="1" lang="ja-JP" altLang="en-US" sz="1300">
              <a:solidFill>
                <a:schemeClr val="dk1"/>
              </a:solidFill>
            </a:rPr>
            <a:t>集計</a:t>
          </a:r>
        </a:p>
      </xdr:txBody>
    </xdr:sp>
    <xdr:clientData/>
  </xdr:twoCellAnchor>
  <xdr:twoCellAnchor>
    <xdr:from>
      <xdr:col>15</xdr:col>
      <xdr:colOff>600075</xdr:colOff>
      <xdr:row>5</xdr:row>
      <xdr:rowOff>28575</xdr:rowOff>
    </xdr:from>
    <xdr:to>
      <xdr:col>17</xdr:col>
      <xdr:colOff>514350</xdr:colOff>
      <xdr:row>6</xdr:row>
      <xdr:rowOff>127539</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10287000" y="885825"/>
          <a:ext cx="1190625" cy="270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en-US" altLang="ja-JP" sz="1100" b="1"/>
            <a:t>※</a:t>
          </a:r>
          <a:r>
            <a:rPr kumimoji="1" lang="ja-JP" altLang="en-US" sz="1100" b="1"/>
            <a:t>１００％は１３件</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0.00233</cdr:x>
      <cdr:y>0.00367</cdr:y>
    </cdr:from>
    <cdr:to>
      <cdr:x>0.99306</cdr:x>
      <cdr:y>0.10302</cdr:y>
    </cdr:to>
    <cdr:sp macro="" textlink="">
      <cdr:nvSpPr>
        <cdr:cNvPr id="4" name="テキスト ボックス 1"/>
        <cdr:cNvSpPr txBox="1"/>
      </cdr:nvSpPr>
      <cdr:spPr>
        <a:xfrm xmlns:a="http://schemas.openxmlformats.org/drawingml/2006/main">
          <a:off x="23812" y="24630"/>
          <a:ext cx="10116146" cy="665933"/>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2400" b="1"/>
            <a:t>参考          </a:t>
          </a:r>
          <a:r>
            <a:rPr lang="ja-JP" altLang="en-US" sz="2000" b="1"/>
            <a:t>令和３年度自主保安活動チェックシート各都道府県協会の回収率　</a:t>
          </a:r>
          <a:endParaRPr lang="en-US" altLang="ja-JP" sz="1100"/>
        </a:p>
        <a:p xmlns:a="http://schemas.openxmlformats.org/drawingml/2006/main">
          <a:endParaRPr lang="ja-JP" altLang="en-US" sz="1100"/>
        </a:p>
      </cdr:txBody>
    </cdr:sp>
  </cdr:relSizeAnchor>
  <cdr:relSizeAnchor xmlns:cdr="http://schemas.openxmlformats.org/drawingml/2006/chartDrawing">
    <cdr:from>
      <cdr:x>0.05224</cdr:x>
      <cdr:y>0.09503</cdr:y>
    </cdr:from>
    <cdr:to>
      <cdr:x>0.06157</cdr:x>
      <cdr:y>0.15542</cdr:y>
    </cdr:to>
    <cdr:sp macro="" textlink="">
      <cdr:nvSpPr>
        <cdr:cNvPr id="2" name="対角する 2 つの角を丸めた四角形 1"/>
        <cdr:cNvSpPr/>
      </cdr:nvSpPr>
      <cdr:spPr>
        <a:xfrm xmlns:a="http://schemas.openxmlformats.org/drawingml/2006/main">
          <a:off x="533400" y="636985"/>
          <a:ext cx="95249" cy="404812"/>
        </a:xfrm>
        <a:prstGeom xmlns:a="http://schemas.openxmlformats.org/drawingml/2006/main" prst="round2Diag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8"/>
  <sheetViews>
    <sheetView topLeftCell="A10" zoomScale="40" zoomScaleNormal="40" workbookViewId="0">
      <selection activeCell="N43" sqref="N43"/>
    </sheetView>
  </sheetViews>
  <sheetFormatPr defaultRowHeight="13.5"/>
  <cols>
    <col min="1" max="1" width="5.75" customWidth="1"/>
    <col min="2" max="2" width="42.625" customWidth="1"/>
    <col min="3" max="3" width="32" customWidth="1"/>
    <col min="4" max="4" width="21.5" customWidth="1"/>
    <col min="5" max="5" width="16.375" customWidth="1"/>
    <col min="6" max="6" width="21.125" customWidth="1"/>
    <col min="7" max="7" width="13.75" customWidth="1"/>
    <col min="8" max="8" width="21.5" customWidth="1"/>
    <col min="9" max="10" width="20.5" customWidth="1"/>
    <col min="11" max="11" width="17.625" customWidth="1"/>
    <col min="12" max="12" width="19.5" customWidth="1"/>
    <col min="13" max="13" width="15.375" customWidth="1"/>
    <col min="14" max="14" width="20.5" customWidth="1"/>
    <col min="15" max="15" width="18.625" customWidth="1"/>
    <col min="16" max="16" width="19.5" customWidth="1"/>
    <col min="17" max="17" width="19.25" customWidth="1"/>
    <col min="18" max="18" width="19.5" customWidth="1"/>
  </cols>
  <sheetData>
    <row r="1" spans="1:18" s="5" customFormat="1" ht="77.25" customHeight="1">
      <c r="A1" s="606" t="s">
        <v>35</v>
      </c>
      <c r="B1" s="606"/>
      <c r="C1" s="606"/>
      <c r="D1" s="606"/>
      <c r="E1" s="606"/>
      <c r="F1" s="606"/>
      <c r="G1" s="606"/>
      <c r="H1" s="606"/>
      <c r="I1" s="606"/>
      <c r="J1" s="606"/>
      <c r="K1" s="606"/>
      <c r="L1" s="606"/>
      <c r="M1" s="606"/>
      <c r="N1" s="606"/>
      <c r="O1" s="47"/>
      <c r="P1" s="47"/>
      <c r="Q1" s="47"/>
      <c r="R1" s="47"/>
    </row>
    <row r="2" spans="1:18" s="5" customFormat="1" ht="25.5" customHeight="1">
      <c r="A2" s="28"/>
      <c r="B2" s="28"/>
      <c r="C2" s="28"/>
      <c r="D2" s="28"/>
      <c r="E2" s="28"/>
      <c r="F2" s="28"/>
      <c r="G2" s="28"/>
      <c r="H2" s="28"/>
      <c r="I2" s="28"/>
      <c r="J2" s="28"/>
      <c r="K2" s="28"/>
      <c r="L2" s="28"/>
      <c r="M2" s="28"/>
      <c r="N2" s="28"/>
      <c r="O2" s="28"/>
      <c r="P2" s="28"/>
      <c r="Q2" s="28"/>
      <c r="R2" s="28"/>
    </row>
    <row r="3" spans="1:18" s="5" customFormat="1" ht="34.5" customHeight="1">
      <c r="B3" s="607" t="s">
        <v>1</v>
      </c>
      <c r="C3" s="607" t="e">
        <f>#REF!</f>
        <v>#REF!</v>
      </c>
      <c r="D3" s="607"/>
      <c r="E3" s="607"/>
      <c r="N3" s="29" t="s">
        <v>38</v>
      </c>
    </row>
    <row r="4" spans="1:18" s="5" customFormat="1" ht="34.5" customHeight="1">
      <c r="B4" s="607"/>
      <c r="C4" s="607"/>
      <c r="D4" s="607"/>
      <c r="E4" s="607"/>
      <c r="N4" s="30" t="s">
        <v>15</v>
      </c>
    </row>
    <row r="5" spans="1:18" s="5" customFormat="1" ht="24" customHeight="1"/>
    <row r="6" spans="1:18" s="5" customFormat="1" ht="24.75" customHeight="1" thickBot="1">
      <c r="A6" s="15" t="s">
        <v>2</v>
      </c>
      <c r="B6" s="2"/>
      <c r="C6" s="3"/>
      <c r="D6" s="3"/>
    </row>
    <row r="7" spans="1:18" s="5" customFormat="1" ht="32.25" customHeight="1" thickTop="1">
      <c r="B7" s="18"/>
      <c r="C7" s="20" t="s">
        <v>10</v>
      </c>
      <c r="D7" s="21" t="s">
        <v>5</v>
      </c>
      <c r="E7" s="6"/>
      <c r="F7" s="644" t="s">
        <v>4</v>
      </c>
      <c r="G7" s="639"/>
      <c r="H7" s="645"/>
      <c r="I7" s="646" t="s">
        <v>3</v>
      </c>
      <c r="J7" s="647"/>
      <c r="K7" s="639" t="s">
        <v>5</v>
      </c>
      <c r="L7" s="640"/>
    </row>
    <row r="8" spans="1:18" s="9" customFormat="1" ht="60" customHeight="1">
      <c r="A8" s="7"/>
      <c r="B8" s="26" t="s">
        <v>6</v>
      </c>
      <c r="C8" s="22" t="e">
        <f>#REF!</f>
        <v>#REF!</v>
      </c>
      <c r="D8" s="19" t="s">
        <v>11</v>
      </c>
      <c r="E8" s="8"/>
      <c r="F8" s="641" t="s">
        <v>12</v>
      </c>
      <c r="G8" s="642"/>
      <c r="H8" s="643"/>
      <c r="I8" s="677" t="e">
        <f>'別添２　都道府県別集計'!#REF!</f>
        <v>#REF!</v>
      </c>
      <c r="J8" s="678"/>
      <c r="K8" s="669" t="e">
        <f>I8/I12</f>
        <v>#REF!</v>
      </c>
      <c r="L8" s="670"/>
      <c r="P8" s="10"/>
      <c r="Q8" s="10"/>
      <c r="R8" s="10"/>
    </row>
    <row r="9" spans="1:18" s="9" customFormat="1" ht="60" customHeight="1">
      <c r="B9" s="26" t="s">
        <v>7</v>
      </c>
      <c r="C9" s="22" t="e">
        <f>I12</f>
        <v>#REF!</v>
      </c>
      <c r="D9" s="24" t="e">
        <f>C9/C8</f>
        <v>#REF!</v>
      </c>
      <c r="E9" s="8"/>
      <c r="F9" s="641" t="s">
        <v>14</v>
      </c>
      <c r="G9" s="642"/>
      <c r="H9" s="643"/>
      <c r="I9" s="627" t="e">
        <f>'別添２　都道府県別集計'!#REF!</f>
        <v>#REF!</v>
      </c>
      <c r="J9" s="628"/>
      <c r="K9" s="671" t="e">
        <f>I9/I12</f>
        <v>#REF!</v>
      </c>
      <c r="L9" s="672"/>
      <c r="P9" s="10"/>
      <c r="Q9" s="10"/>
      <c r="R9" s="10"/>
    </row>
    <row r="10" spans="1:18" s="9" customFormat="1" ht="60" customHeight="1" thickBot="1">
      <c r="B10" s="27" t="s">
        <v>8</v>
      </c>
      <c r="C10" s="23" t="e">
        <f>C8-C9</f>
        <v>#REF!</v>
      </c>
      <c r="D10" s="25" t="e">
        <f>C10/C8</f>
        <v>#REF!</v>
      </c>
      <c r="F10" s="641" t="s">
        <v>13</v>
      </c>
      <c r="G10" s="642"/>
      <c r="H10" s="643"/>
      <c r="I10" s="627" t="e">
        <f>'別添２　都道府県別集計'!#REF!</f>
        <v>#REF!</v>
      </c>
      <c r="J10" s="628"/>
      <c r="K10" s="673" t="e">
        <f>I10/I12</f>
        <v>#REF!</v>
      </c>
      <c r="L10" s="674"/>
      <c r="P10" s="11"/>
      <c r="Q10" s="11"/>
      <c r="R10" s="11"/>
    </row>
    <row r="11" spans="1:18" s="9" customFormat="1" ht="60" customHeight="1" thickTop="1" thickBot="1">
      <c r="B11" s="59"/>
      <c r="C11" s="60"/>
      <c r="D11" s="61"/>
      <c r="F11" s="679" t="s">
        <v>40</v>
      </c>
      <c r="G11" s="680"/>
      <c r="H11" s="681"/>
      <c r="I11" s="627" t="e">
        <f>'別添２　都道府県別集計'!#REF!</f>
        <v>#REF!</v>
      </c>
      <c r="J11" s="628"/>
      <c r="K11" s="684" t="e">
        <f>I11/I12</f>
        <v>#REF!</v>
      </c>
      <c r="L11" s="685"/>
      <c r="P11" s="11"/>
      <c r="Q11" s="11"/>
      <c r="R11" s="11"/>
    </row>
    <row r="12" spans="1:18" s="9" customFormat="1" ht="60" customHeight="1" thickTop="1" thickBot="1">
      <c r="B12" s="8"/>
      <c r="C12" s="16"/>
      <c r="D12" s="17"/>
      <c r="F12" s="631" t="s">
        <v>9</v>
      </c>
      <c r="G12" s="632"/>
      <c r="H12" s="633"/>
      <c r="I12" s="629" t="e">
        <f>'別添２　都道府県別集計'!#REF!</f>
        <v>#REF!</v>
      </c>
      <c r="J12" s="630"/>
      <c r="K12" s="675" t="e">
        <f>SUM(K8:K10)</f>
        <v>#REF!</v>
      </c>
      <c r="L12" s="676"/>
      <c r="P12" s="11"/>
      <c r="Q12" s="11"/>
      <c r="R12" s="11"/>
    </row>
    <row r="13" spans="1:18" s="9" customFormat="1" ht="50.1" customHeight="1" thickTop="1" thickBot="1">
      <c r="B13" s="12"/>
      <c r="C13" s="13"/>
      <c r="K13" s="14"/>
      <c r="L13" s="14"/>
      <c r="M13" s="14"/>
      <c r="N13" s="14"/>
      <c r="O13" s="14"/>
      <c r="P13" s="14"/>
      <c r="Q13" s="14"/>
      <c r="R13" s="14"/>
    </row>
    <row r="14" spans="1:18" s="32" customFormat="1" ht="32.25" customHeight="1" thickTop="1">
      <c r="B14" s="664" t="s">
        <v>19</v>
      </c>
      <c r="C14" s="665"/>
      <c r="D14" s="624" t="s">
        <v>20</v>
      </c>
      <c r="E14" s="625"/>
      <c r="F14" s="625"/>
      <c r="G14" s="625"/>
      <c r="H14" s="626"/>
      <c r="I14" s="666" t="s">
        <v>21</v>
      </c>
      <c r="J14" s="667"/>
      <c r="K14" s="667"/>
      <c r="L14" s="668"/>
    </row>
    <row r="15" spans="1:18" s="32" customFormat="1" ht="87" customHeight="1" thickBot="1">
      <c r="B15" s="662" t="s">
        <v>22</v>
      </c>
      <c r="C15" s="663"/>
      <c r="D15" s="43" t="s">
        <v>23</v>
      </c>
      <c r="E15" s="622" t="s">
        <v>36</v>
      </c>
      <c r="F15" s="623"/>
      <c r="G15" s="622" t="s">
        <v>37</v>
      </c>
      <c r="H15" s="623"/>
      <c r="I15" s="634" t="s">
        <v>24</v>
      </c>
      <c r="J15" s="635"/>
      <c r="K15" s="682" t="s">
        <v>25</v>
      </c>
      <c r="L15" s="683"/>
    </row>
    <row r="16" spans="1:18" s="32" customFormat="1" ht="31.7" customHeight="1">
      <c r="B16" s="636" t="s">
        <v>16</v>
      </c>
      <c r="C16" s="34" t="s">
        <v>26</v>
      </c>
      <c r="D16" s="48" t="e">
        <f>'別添２　都道府県別集計'!#REF!</f>
        <v>#REF!</v>
      </c>
      <c r="E16" s="611" t="e">
        <f>'別添２　都道府県別集計'!#REF!</f>
        <v>#REF!</v>
      </c>
      <c r="F16" s="612"/>
      <c r="G16" s="611" t="e">
        <f>'別添２　都道府県別集計'!#REF!</f>
        <v>#REF!</v>
      </c>
      <c r="H16" s="612"/>
      <c r="I16" s="648"/>
      <c r="J16" s="649"/>
      <c r="K16" s="650"/>
      <c r="L16" s="651"/>
    </row>
    <row r="17" spans="2:12" s="32" customFormat="1" ht="31.7" customHeight="1">
      <c r="B17" s="637"/>
      <c r="C17" s="35" t="s">
        <v>27</v>
      </c>
      <c r="D17" s="49" t="e">
        <f>'別添２　都道府県別集計'!#REF!</f>
        <v>#REF!</v>
      </c>
      <c r="E17" s="597" t="e">
        <f>'別添２　都道府県別集計'!#REF!</f>
        <v>#REF!</v>
      </c>
      <c r="F17" s="610"/>
      <c r="G17" s="597" t="e">
        <f>'別添２　都道府県別集計'!#REF!</f>
        <v>#REF!</v>
      </c>
      <c r="H17" s="610"/>
      <c r="I17" s="652"/>
      <c r="J17" s="610"/>
      <c r="K17" s="653"/>
      <c r="L17" s="654"/>
    </row>
    <row r="18" spans="2:12" s="32" customFormat="1" ht="31.7" customHeight="1">
      <c r="B18" s="637"/>
      <c r="C18" s="35" t="s">
        <v>28</v>
      </c>
      <c r="D18" s="49" t="e">
        <f>'別添２　都道府県別集計'!#REF!</f>
        <v>#REF!</v>
      </c>
      <c r="E18" s="597" t="e">
        <f>'別添２　都道府県別集計'!#REF!</f>
        <v>#REF!</v>
      </c>
      <c r="F18" s="610"/>
      <c r="G18" s="597" t="e">
        <f>'別添２　都道府県別集計'!#REF!</f>
        <v>#REF!</v>
      </c>
      <c r="H18" s="610"/>
      <c r="I18" s="652"/>
      <c r="J18" s="610"/>
      <c r="K18" s="653"/>
      <c r="L18" s="654"/>
    </row>
    <row r="19" spans="2:12" s="32" customFormat="1" ht="31.7" customHeight="1">
      <c r="B19" s="637"/>
      <c r="C19" s="35" t="s">
        <v>29</v>
      </c>
      <c r="D19" s="49" t="e">
        <f>'別添２　都道府県別集計'!#REF!</f>
        <v>#REF!</v>
      </c>
      <c r="E19" s="597" t="e">
        <f>'別添２　都道府県別集計'!#REF!</f>
        <v>#REF!</v>
      </c>
      <c r="F19" s="610"/>
      <c r="G19" s="597" t="e">
        <f>'別添２　都道府県別集計'!#REF!</f>
        <v>#REF!</v>
      </c>
      <c r="H19" s="610"/>
      <c r="I19" s="652"/>
      <c r="J19" s="610"/>
      <c r="K19" s="653"/>
      <c r="L19" s="654"/>
    </row>
    <row r="20" spans="2:12" s="32" customFormat="1" ht="31.7" customHeight="1">
      <c r="B20" s="637"/>
      <c r="C20" s="36" t="s">
        <v>30</v>
      </c>
      <c r="D20" s="49" t="e">
        <f>'別添２　都道府県別集計'!#REF!</f>
        <v>#REF!</v>
      </c>
      <c r="E20" s="597" t="e">
        <f>'別添２　都道府県別集計'!#REF!</f>
        <v>#REF!</v>
      </c>
      <c r="F20" s="610"/>
      <c r="G20" s="597" t="e">
        <f>'別添２　都道府県別集計'!#REF!</f>
        <v>#REF!</v>
      </c>
      <c r="H20" s="610"/>
      <c r="I20" s="652"/>
      <c r="J20" s="610"/>
      <c r="K20" s="653"/>
      <c r="L20" s="654"/>
    </row>
    <row r="21" spans="2:12" s="32" customFormat="1" ht="31.7" customHeight="1">
      <c r="B21" s="637"/>
      <c r="C21" s="35" t="s">
        <v>31</v>
      </c>
      <c r="D21" s="49" t="e">
        <f>'別添２　都道府県別集計'!#REF!</f>
        <v>#REF!</v>
      </c>
      <c r="E21" s="597" t="e">
        <f>'別添２　都道府県別集計'!#REF!</f>
        <v>#REF!</v>
      </c>
      <c r="F21" s="610"/>
      <c r="G21" s="597" t="e">
        <f>'別添２　都道府県別集計'!#REF!</f>
        <v>#REF!</v>
      </c>
      <c r="H21" s="610"/>
      <c r="I21" s="652"/>
      <c r="J21" s="610"/>
      <c r="K21" s="653"/>
      <c r="L21" s="654"/>
    </row>
    <row r="22" spans="2:12" s="32" customFormat="1" ht="31.7" customHeight="1" thickBot="1">
      <c r="B22" s="637"/>
      <c r="C22" s="37" t="s">
        <v>32</v>
      </c>
      <c r="D22" s="49" t="e">
        <f>'別添２　都道府県別集計'!#REF!</f>
        <v>#REF!</v>
      </c>
      <c r="E22" s="611" t="e">
        <f>'別添２　都道府県別集計'!#REF!</f>
        <v>#REF!</v>
      </c>
      <c r="F22" s="612"/>
      <c r="G22" s="611" t="e">
        <f>'別添２　都道府県別集計'!#REF!</f>
        <v>#REF!</v>
      </c>
      <c r="H22" s="612"/>
      <c r="I22" s="657"/>
      <c r="J22" s="619"/>
      <c r="K22" s="655"/>
      <c r="L22" s="656"/>
    </row>
    <row r="23" spans="2:12" s="32" customFormat="1" ht="31.7" customHeight="1" thickTop="1" thickBot="1">
      <c r="B23" s="638"/>
      <c r="C23" s="38" t="s">
        <v>33</v>
      </c>
      <c r="D23" s="50" t="e">
        <f>'別添２　都道府県別集計'!#REF!</f>
        <v>#REF!</v>
      </c>
      <c r="E23" s="604" t="e">
        <f>'別添２　都道府県別集計'!#REF!</f>
        <v>#REF!</v>
      </c>
      <c r="F23" s="613"/>
      <c r="G23" s="604" t="e">
        <f>'別添２　都道府県別集計'!#REF!</f>
        <v>#REF!</v>
      </c>
      <c r="H23" s="613"/>
      <c r="I23" s="658" t="e">
        <f>'別添２　都道府県別集計'!#REF!</f>
        <v>#REF!</v>
      </c>
      <c r="J23" s="659"/>
      <c r="K23" s="660" t="e">
        <f>'別添２　都道府県別集計'!#REF!</f>
        <v>#REF!</v>
      </c>
      <c r="L23" s="661"/>
    </row>
    <row r="24" spans="2:12" s="32" customFormat="1" ht="31.7" customHeight="1">
      <c r="B24" s="636" t="s">
        <v>17</v>
      </c>
      <c r="C24" s="39" t="s">
        <v>26</v>
      </c>
      <c r="D24" s="51" t="e">
        <f>'別添２　都道府県別集計'!#REF!</f>
        <v>#REF!</v>
      </c>
      <c r="E24" s="611" t="e">
        <f>'別添２　都道府県別集計'!#REF!</f>
        <v>#REF!</v>
      </c>
      <c r="F24" s="612"/>
      <c r="G24" s="614" t="e">
        <f>'別添２　都道府県別集計'!#REF!</f>
        <v>#REF!</v>
      </c>
      <c r="H24" s="615"/>
    </row>
    <row r="25" spans="2:12" s="32" customFormat="1" ht="31.7" customHeight="1">
      <c r="B25" s="637"/>
      <c r="C25" s="40" t="s">
        <v>27</v>
      </c>
      <c r="D25" s="52" t="e">
        <f>'別添２　都道府県別集計'!#REF!</f>
        <v>#REF!</v>
      </c>
      <c r="E25" s="597" t="e">
        <f>'別添２　都道府県別集計'!#REF!</f>
        <v>#REF!</v>
      </c>
      <c r="F25" s="610"/>
      <c r="G25" s="597" t="e">
        <f>'別添２　都道府県別集計'!#REF!</f>
        <v>#REF!</v>
      </c>
      <c r="H25" s="598"/>
      <c r="I25" s="45"/>
      <c r="J25" s="45"/>
      <c r="K25" s="45"/>
      <c r="L25" s="45"/>
    </row>
    <row r="26" spans="2:12" s="32" customFormat="1" ht="31.7" customHeight="1">
      <c r="B26" s="637"/>
      <c r="C26" s="40" t="s">
        <v>28</v>
      </c>
      <c r="D26" s="52" t="e">
        <f>'別添２　都道府県別集計'!#REF!</f>
        <v>#REF!</v>
      </c>
      <c r="E26" s="597" t="e">
        <f>'別添２　都道府県別集計'!#REF!</f>
        <v>#REF!</v>
      </c>
      <c r="F26" s="610"/>
      <c r="G26" s="597" t="e">
        <f>'別添２　都道府県別集計'!#REF!</f>
        <v>#REF!</v>
      </c>
      <c r="H26" s="598"/>
      <c r="I26" s="45"/>
      <c r="J26" s="44"/>
      <c r="K26" s="44"/>
      <c r="L26" s="44"/>
    </row>
    <row r="27" spans="2:12" s="32" customFormat="1" ht="31.7" customHeight="1">
      <c r="B27" s="637"/>
      <c r="C27" s="40" t="s">
        <v>29</v>
      </c>
      <c r="D27" s="52" t="e">
        <f>'別添２　都道府県別集計'!#REF!</f>
        <v>#REF!</v>
      </c>
      <c r="E27" s="597" t="e">
        <f>'別添２　都道府県別集計'!#REF!</f>
        <v>#REF!</v>
      </c>
      <c r="F27" s="610"/>
      <c r="G27" s="597" t="e">
        <f>'別添２　都道府県別集計'!#REF!</f>
        <v>#REF!</v>
      </c>
      <c r="H27" s="598"/>
      <c r="I27" s="45"/>
      <c r="J27" s="44"/>
      <c r="K27" s="44"/>
      <c r="L27" s="44"/>
    </row>
    <row r="28" spans="2:12" s="32" customFormat="1" ht="31.7" customHeight="1">
      <c r="B28" s="637"/>
      <c r="C28" s="41" t="s">
        <v>30</v>
      </c>
      <c r="D28" s="52" t="e">
        <f>'別添２　都道府県別集計'!#REF!</f>
        <v>#REF!</v>
      </c>
      <c r="E28" s="597" t="e">
        <f>'別添２　都道府県別集計'!#REF!</f>
        <v>#REF!</v>
      </c>
      <c r="F28" s="610"/>
      <c r="G28" s="597" t="e">
        <f>'別添２　都道府県別集計'!#REF!</f>
        <v>#REF!</v>
      </c>
      <c r="H28" s="598"/>
      <c r="I28" s="45"/>
      <c r="J28" s="44"/>
      <c r="K28" s="44"/>
      <c r="L28" s="44"/>
    </row>
    <row r="29" spans="2:12" s="32" customFormat="1" ht="31.7" customHeight="1">
      <c r="B29" s="637"/>
      <c r="C29" s="35" t="s">
        <v>31</v>
      </c>
      <c r="D29" s="52" t="e">
        <f>'別添２　都道府県別集計'!#REF!</f>
        <v>#REF!</v>
      </c>
      <c r="E29" s="597" t="e">
        <f>'別添２　都道府県別集計'!#REF!</f>
        <v>#REF!</v>
      </c>
      <c r="F29" s="610"/>
      <c r="G29" s="597" t="e">
        <f>'別添２　都道府県別集計'!#REF!</f>
        <v>#REF!</v>
      </c>
      <c r="H29" s="598"/>
      <c r="I29" s="45"/>
      <c r="J29" s="44"/>
      <c r="K29" s="44"/>
      <c r="L29" s="44"/>
    </row>
    <row r="30" spans="2:12" s="32" customFormat="1" ht="31.7" customHeight="1" thickBot="1">
      <c r="B30" s="637"/>
      <c r="C30" s="42" t="s">
        <v>32</v>
      </c>
      <c r="D30" s="53" t="e">
        <f>'別添２　都道府県別集計'!#REF!</f>
        <v>#REF!</v>
      </c>
      <c r="E30" s="608" t="e">
        <f>'別添２　都道府県別集計'!#REF!</f>
        <v>#REF!</v>
      </c>
      <c r="F30" s="619"/>
      <c r="G30" s="608" t="e">
        <f>'別添２　都道府県別集計'!#REF!</f>
        <v>#REF!</v>
      </c>
      <c r="H30" s="609"/>
      <c r="I30" s="45"/>
      <c r="J30" s="44"/>
      <c r="K30" s="44"/>
      <c r="L30" s="44"/>
    </row>
    <row r="31" spans="2:12" s="32" customFormat="1" ht="31.7" customHeight="1" thickTop="1" thickBot="1">
      <c r="B31" s="638"/>
      <c r="C31" s="38" t="s">
        <v>33</v>
      </c>
      <c r="D31" s="54" t="e">
        <f>'別添２　都道府県別集計'!#REF!</f>
        <v>#REF!</v>
      </c>
      <c r="E31" s="611" t="e">
        <f>'別添２　都道府県別集計'!#REF!</f>
        <v>#REF!</v>
      </c>
      <c r="F31" s="612"/>
      <c r="G31" s="611" t="e">
        <f>'別添２　都道府県別集計'!#REF!</f>
        <v>#REF!</v>
      </c>
      <c r="H31" s="616"/>
      <c r="I31" s="45"/>
      <c r="J31" s="44"/>
      <c r="K31" s="44"/>
      <c r="L31" s="44"/>
    </row>
    <row r="32" spans="2:12" s="32" customFormat="1" ht="31.7" customHeight="1">
      <c r="B32" s="636" t="s">
        <v>18</v>
      </c>
      <c r="C32" s="39" t="s">
        <v>26</v>
      </c>
      <c r="D32" s="55" t="e">
        <f>'別添２　都道府県別集計'!#REF!</f>
        <v>#REF!</v>
      </c>
      <c r="E32" s="614" t="e">
        <f>'別添２　都道府県別集計'!#REF!</f>
        <v>#REF!</v>
      </c>
      <c r="F32" s="620"/>
      <c r="G32" s="614" t="e">
        <f>'別添２　都道府県別集計'!#REF!</f>
        <v>#REF!</v>
      </c>
      <c r="H32" s="615"/>
      <c r="I32" s="45"/>
      <c r="J32" s="45"/>
      <c r="K32" s="45"/>
      <c r="L32" s="45"/>
    </row>
    <row r="33" spans="2:12" s="32" customFormat="1" ht="31.7" customHeight="1">
      <c r="B33" s="637"/>
      <c r="C33" s="40" t="s">
        <v>27</v>
      </c>
      <c r="D33" s="49" t="e">
        <f>'別添２　都道府県別集計'!#REF!</f>
        <v>#REF!</v>
      </c>
      <c r="E33" s="597" t="e">
        <f>'別添２　都道府県別集計'!#REF!</f>
        <v>#REF!</v>
      </c>
      <c r="F33" s="610"/>
      <c r="G33" s="597" t="e">
        <f>'別添２　都道府県別集計'!#REF!</f>
        <v>#REF!</v>
      </c>
      <c r="H33" s="598"/>
      <c r="I33" s="45"/>
      <c r="J33" s="45"/>
      <c r="K33" s="45"/>
      <c r="L33" s="45"/>
    </row>
    <row r="34" spans="2:12" s="32" customFormat="1" ht="31.7" customHeight="1">
      <c r="B34" s="637"/>
      <c r="C34" s="40" t="s">
        <v>28</v>
      </c>
      <c r="D34" s="49" t="e">
        <f>'別添２　都道府県別集計'!#REF!</f>
        <v>#REF!</v>
      </c>
      <c r="E34" s="597" t="e">
        <f>'別添２　都道府県別集計'!#REF!</f>
        <v>#REF!</v>
      </c>
      <c r="F34" s="610"/>
      <c r="G34" s="597" t="e">
        <f>'別添２　都道府県別集計'!#REF!</f>
        <v>#REF!</v>
      </c>
      <c r="H34" s="598"/>
      <c r="I34" s="45"/>
      <c r="J34" s="44"/>
      <c r="K34" s="44"/>
      <c r="L34" s="44"/>
    </row>
    <row r="35" spans="2:12" s="32" customFormat="1" ht="31.7" customHeight="1">
      <c r="B35" s="637"/>
      <c r="C35" s="40" t="s">
        <v>29</v>
      </c>
      <c r="D35" s="49" t="e">
        <f>'別添２　都道府県別集計'!#REF!</f>
        <v>#REF!</v>
      </c>
      <c r="E35" s="597" t="e">
        <f>'別添２　都道府県別集計'!#REF!</f>
        <v>#REF!</v>
      </c>
      <c r="F35" s="610"/>
      <c r="G35" s="597" t="e">
        <f>'別添２　都道府県別集計'!#REF!</f>
        <v>#REF!</v>
      </c>
      <c r="H35" s="598"/>
      <c r="I35" s="45"/>
      <c r="J35" s="44"/>
      <c r="K35" s="44"/>
      <c r="L35" s="44"/>
    </row>
    <row r="36" spans="2:12" s="32" customFormat="1" ht="31.7" customHeight="1">
      <c r="B36" s="637"/>
      <c r="C36" s="41" t="s">
        <v>30</v>
      </c>
      <c r="D36" s="49" t="e">
        <f>'別添２　都道府県別集計'!#REF!</f>
        <v>#REF!</v>
      </c>
      <c r="E36" s="597" t="e">
        <f>'別添２　都道府県別集計'!#REF!</f>
        <v>#REF!</v>
      </c>
      <c r="F36" s="610"/>
      <c r="G36" s="597" t="e">
        <f>'別添２　都道府県別集計'!#REF!</f>
        <v>#REF!</v>
      </c>
      <c r="H36" s="598"/>
      <c r="I36" s="45"/>
      <c r="J36" s="44"/>
      <c r="K36" s="44"/>
      <c r="L36" s="44"/>
    </row>
    <row r="37" spans="2:12" s="32" customFormat="1" ht="31.7" customHeight="1">
      <c r="B37" s="637"/>
      <c r="C37" s="40" t="s">
        <v>31</v>
      </c>
      <c r="D37" s="49" t="e">
        <f>'別添２　都道府県別集計'!#REF!</f>
        <v>#REF!</v>
      </c>
      <c r="E37" s="597" t="e">
        <f>'別添２　都道府県別集計'!#REF!</f>
        <v>#REF!</v>
      </c>
      <c r="F37" s="610"/>
      <c r="G37" s="597" t="e">
        <f>'別添２　都道府県別集計'!#REF!</f>
        <v>#REF!</v>
      </c>
      <c r="H37" s="598"/>
      <c r="I37" s="45"/>
      <c r="J37" s="44"/>
      <c r="K37" s="44"/>
      <c r="L37" s="44"/>
    </row>
    <row r="38" spans="2:12" s="32" customFormat="1" ht="31.7" customHeight="1" thickBot="1">
      <c r="B38" s="637"/>
      <c r="C38" s="42" t="s">
        <v>32</v>
      </c>
      <c r="D38" s="53" t="e">
        <f>'別添２　都道府県別集計'!#REF!</f>
        <v>#REF!</v>
      </c>
      <c r="E38" s="608" t="e">
        <f>'別添２　都道府県別集計'!#REF!</f>
        <v>#REF!</v>
      </c>
      <c r="F38" s="619"/>
      <c r="G38" s="608" t="e">
        <f>'別添２　都道府県別集計'!#REF!</f>
        <v>#REF!</v>
      </c>
      <c r="H38" s="609"/>
      <c r="I38" s="45"/>
      <c r="J38" s="44"/>
      <c r="K38" s="44"/>
      <c r="L38" s="44"/>
    </row>
    <row r="39" spans="2:12" s="32" customFormat="1" ht="31.7" customHeight="1" thickTop="1" thickBot="1">
      <c r="B39" s="638"/>
      <c r="C39" s="38" t="s">
        <v>33</v>
      </c>
      <c r="D39" s="54" t="e">
        <f>'別添２　都道府県別集計'!#REF!</f>
        <v>#REF!</v>
      </c>
      <c r="E39" s="617" t="e">
        <f>'別添２　都道府県別集計'!#REF!</f>
        <v>#REF!</v>
      </c>
      <c r="F39" s="621"/>
      <c r="G39" s="617" t="e">
        <f>'別添２　都道府県別集計'!#REF!</f>
        <v>#REF!</v>
      </c>
      <c r="H39" s="618"/>
      <c r="I39" s="45"/>
      <c r="J39" s="44"/>
      <c r="K39" s="44"/>
      <c r="L39" s="44"/>
    </row>
    <row r="40" spans="2:12" s="32" customFormat="1" ht="31.5" customHeight="1">
      <c r="B40" s="636" t="s">
        <v>34</v>
      </c>
      <c r="C40" s="39" t="s">
        <v>26</v>
      </c>
      <c r="D40" s="55" t="e">
        <f>'別添２　都道府県別集計'!#REF!</f>
        <v>#REF!</v>
      </c>
      <c r="E40" s="611" t="e">
        <f>'別添２　都道府県別集計'!#REF!</f>
        <v>#REF!</v>
      </c>
      <c r="F40" s="612"/>
      <c r="G40" s="611" t="e">
        <f>'別添２　都道府県別集計'!#REF!</f>
        <v>#REF!</v>
      </c>
      <c r="H40" s="616"/>
      <c r="I40" s="45"/>
      <c r="J40" s="44"/>
      <c r="K40" s="44"/>
      <c r="L40" s="44"/>
    </row>
    <row r="41" spans="2:12" s="32" customFormat="1" ht="31.7" customHeight="1">
      <c r="B41" s="637"/>
      <c r="C41" s="40" t="s">
        <v>27</v>
      </c>
      <c r="D41" s="48" t="e">
        <f>'別添２　都道府県別集計'!#REF!</f>
        <v>#REF!</v>
      </c>
      <c r="E41" s="597" t="e">
        <f>'別添２　都道府県別集計'!#REF!</f>
        <v>#REF!</v>
      </c>
      <c r="F41" s="610"/>
      <c r="G41" s="597" t="e">
        <f>'別添２　都道府県別集計'!#REF!</f>
        <v>#REF!</v>
      </c>
      <c r="H41" s="598"/>
      <c r="I41" s="45"/>
      <c r="J41" s="44"/>
      <c r="K41" s="44"/>
      <c r="L41" s="44"/>
    </row>
    <row r="42" spans="2:12" s="32" customFormat="1" ht="31.7" customHeight="1">
      <c r="B42" s="637"/>
      <c r="C42" s="40" t="s">
        <v>28</v>
      </c>
      <c r="D42" s="49" t="e">
        <f>'別添２　都道府県別集計'!#REF!</f>
        <v>#REF!</v>
      </c>
      <c r="E42" s="597" t="e">
        <f>'別添２　都道府県別集計'!#REF!</f>
        <v>#REF!</v>
      </c>
      <c r="F42" s="610"/>
      <c r="G42" s="597" t="e">
        <f>'別添２　都道府県別集計'!#REF!</f>
        <v>#REF!</v>
      </c>
      <c r="H42" s="598"/>
      <c r="I42" s="45"/>
      <c r="J42" s="44"/>
      <c r="K42" s="44"/>
      <c r="L42" s="44"/>
    </row>
    <row r="43" spans="2:12" s="32" customFormat="1" ht="31.7" customHeight="1">
      <c r="B43" s="637"/>
      <c r="C43" s="40" t="s">
        <v>29</v>
      </c>
      <c r="D43" s="49" t="e">
        <f>'別添２　都道府県別集計'!#REF!</f>
        <v>#REF!</v>
      </c>
      <c r="E43" s="597" t="e">
        <f>'別添２　都道府県別集計'!#REF!</f>
        <v>#REF!</v>
      </c>
      <c r="F43" s="610"/>
      <c r="G43" s="597" t="e">
        <f>'別添２　都道府県別集計'!#REF!</f>
        <v>#REF!</v>
      </c>
      <c r="H43" s="598"/>
      <c r="I43" s="45"/>
      <c r="J43" s="44"/>
      <c r="K43" s="44"/>
      <c r="L43" s="44"/>
    </row>
    <row r="44" spans="2:12" s="32" customFormat="1" ht="31.7" customHeight="1">
      <c r="B44" s="637"/>
      <c r="C44" s="41" t="s">
        <v>30</v>
      </c>
      <c r="D44" s="49" t="e">
        <f>'別添２　都道府県別集計'!#REF!</f>
        <v>#REF!</v>
      </c>
      <c r="E44" s="597" t="e">
        <f>'別添２　都道府県別集計'!#REF!</f>
        <v>#REF!</v>
      </c>
      <c r="F44" s="610"/>
      <c r="G44" s="597" t="e">
        <f>'別添２　都道府県別集計'!#REF!</f>
        <v>#REF!</v>
      </c>
      <c r="H44" s="598"/>
      <c r="I44" s="45"/>
      <c r="J44" s="44"/>
      <c r="K44" s="44"/>
      <c r="L44" s="44"/>
    </row>
    <row r="45" spans="2:12" s="32" customFormat="1" ht="31.7" customHeight="1">
      <c r="B45" s="637"/>
      <c r="C45" s="40" t="s">
        <v>31</v>
      </c>
      <c r="D45" s="49" t="e">
        <f>'別添２　都道府県別集計'!#REF!</f>
        <v>#REF!</v>
      </c>
      <c r="E45" s="597" t="e">
        <f>'別添２　都道府県別集計'!#REF!</f>
        <v>#REF!</v>
      </c>
      <c r="F45" s="610"/>
      <c r="G45" s="597" t="e">
        <f>'別添２　都道府県別集計'!#REF!</f>
        <v>#REF!</v>
      </c>
      <c r="H45" s="598"/>
      <c r="I45" s="45"/>
      <c r="J45" s="46"/>
      <c r="K45" s="46"/>
      <c r="L45" s="46"/>
    </row>
    <row r="46" spans="2:12" s="32" customFormat="1" ht="31.7" customHeight="1" thickBot="1">
      <c r="B46" s="637"/>
      <c r="C46" s="42" t="s">
        <v>32</v>
      </c>
      <c r="D46" s="53" t="e">
        <f>'別添２　都道府県別集計'!#REF!</f>
        <v>#REF!</v>
      </c>
      <c r="E46" s="608" t="e">
        <f>'別添２　都道府県別集計'!#REF!</f>
        <v>#REF!</v>
      </c>
      <c r="F46" s="619"/>
      <c r="G46" s="608" t="e">
        <f>'別添２　都道府県別集計'!#REF!</f>
        <v>#REF!</v>
      </c>
      <c r="H46" s="609"/>
      <c r="I46" s="31"/>
      <c r="J46" s="31"/>
      <c r="K46" s="31"/>
      <c r="L46" s="31"/>
    </row>
    <row r="47" spans="2:12" s="32" customFormat="1" ht="31.7" customHeight="1" thickTop="1" thickBot="1">
      <c r="B47" s="637"/>
      <c r="C47" s="56" t="s">
        <v>33</v>
      </c>
      <c r="D47" s="57" t="e">
        <f>'別添２　都道府県別集計'!#REF!</f>
        <v>#REF!</v>
      </c>
      <c r="E47" s="604" t="e">
        <f>'別添２　都道府県別集計'!#REF!</f>
        <v>#REF!</v>
      </c>
      <c r="F47" s="613"/>
      <c r="G47" s="604" t="e">
        <f>'別添２　都道府県別集計'!#REF!</f>
        <v>#REF!</v>
      </c>
      <c r="H47" s="605"/>
      <c r="I47" s="31"/>
      <c r="J47" s="31"/>
      <c r="K47" s="31"/>
      <c r="L47" s="31"/>
    </row>
    <row r="48" spans="2:12" s="32" customFormat="1" ht="34.5" customHeight="1" thickBot="1">
      <c r="B48" s="602" t="s">
        <v>39</v>
      </c>
      <c r="C48" s="603"/>
      <c r="D48" s="58" t="e">
        <f>'別添２　都道府県別集計'!#REF!</f>
        <v>#REF!</v>
      </c>
      <c r="E48" s="599" t="e">
        <f>'別添２　都道府県別集計'!#REF!</f>
        <v>#REF!</v>
      </c>
      <c r="F48" s="600"/>
      <c r="G48" s="599" t="e">
        <f>'別添２　都道府県別集計'!#REF!</f>
        <v>#REF!</v>
      </c>
      <c r="H48" s="601"/>
      <c r="I48" s="31"/>
      <c r="J48" s="31"/>
      <c r="K48" s="31"/>
      <c r="L48" s="31"/>
    </row>
    <row r="49" spans="8:12" s="32" customFormat="1" ht="12" customHeight="1">
      <c r="H49" s="31"/>
      <c r="I49" s="31"/>
      <c r="J49" s="31"/>
      <c r="K49" s="31"/>
      <c r="L49" s="31"/>
    </row>
    <row r="50" spans="8:12" s="32" customFormat="1" ht="12" customHeight="1">
      <c r="H50" s="31"/>
      <c r="I50" s="31"/>
      <c r="J50" s="31"/>
      <c r="K50" s="31"/>
      <c r="L50" s="31"/>
    </row>
    <row r="51" spans="8:12" s="31" customFormat="1" ht="15" customHeight="1"/>
    <row r="52" spans="8:12" s="31" customFormat="1" ht="15" customHeight="1"/>
    <row r="53" spans="8:12" s="31" customFormat="1" ht="15" customHeight="1">
      <c r="H53" s="33"/>
      <c r="I53" s="33"/>
      <c r="J53" s="33"/>
      <c r="K53" s="33"/>
      <c r="L53" s="33"/>
    </row>
    <row r="54" spans="8:12" s="31" customFormat="1" ht="15" customHeight="1">
      <c r="H54"/>
      <c r="I54"/>
      <c r="J54"/>
      <c r="K54"/>
      <c r="L54"/>
    </row>
    <row r="55" spans="8:12" s="31" customFormat="1" ht="15" customHeight="1">
      <c r="H55"/>
      <c r="I55"/>
      <c r="J55"/>
      <c r="K55"/>
      <c r="L55"/>
    </row>
    <row r="56" spans="8:12" s="31" customFormat="1" ht="15" customHeight="1">
      <c r="H56"/>
      <c r="I56"/>
      <c r="J56"/>
      <c r="K56"/>
      <c r="L56"/>
    </row>
    <row r="57" spans="8:12" s="31" customFormat="1" ht="30.75" customHeight="1">
      <c r="H57"/>
      <c r="I57"/>
      <c r="J57"/>
      <c r="K57"/>
      <c r="L57"/>
    </row>
    <row r="58" spans="8:12" s="33" customFormat="1">
      <c r="H58"/>
      <c r="I58"/>
      <c r="J58"/>
      <c r="K58"/>
      <c r="L58"/>
    </row>
  </sheetData>
  <mergeCells count="116">
    <mergeCell ref="B14:C14"/>
    <mergeCell ref="I14:L14"/>
    <mergeCell ref="K8:L8"/>
    <mergeCell ref="K9:L9"/>
    <mergeCell ref="K10:L10"/>
    <mergeCell ref="K12:L12"/>
    <mergeCell ref="I8:J8"/>
    <mergeCell ref="F11:H11"/>
    <mergeCell ref="K15:L15"/>
    <mergeCell ref="F9:H9"/>
    <mergeCell ref="I11:J11"/>
    <mergeCell ref="K11:L11"/>
    <mergeCell ref="K7:L7"/>
    <mergeCell ref="F8:H8"/>
    <mergeCell ref="F10:H10"/>
    <mergeCell ref="F7:H7"/>
    <mergeCell ref="I7:J7"/>
    <mergeCell ref="B16:B23"/>
    <mergeCell ref="I16:J16"/>
    <mergeCell ref="K16:L16"/>
    <mergeCell ref="I17:J17"/>
    <mergeCell ref="K17:L17"/>
    <mergeCell ref="I18:J18"/>
    <mergeCell ref="K18:L18"/>
    <mergeCell ref="I19:J19"/>
    <mergeCell ref="K19:L19"/>
    <mergeCell ref="I20:J20"/>
    <mergeCell ref="K20:L20"/>
    <mergeCell ref="I21:J21"/>
    <mergeCell ref="K21:L21"/>
    <mergeCell ref="K22:L22"/>
    <mergeCell ref="I22:J22"/>
    <mergeCell ref="I23:J23"/>
    <mergeCell ref="K23:L23"/>
    <mergeCell ref="B15:C15"/>
    <mergeCell ref="G18:H18"/>
    <mergeCell ref="B40:B47"/>
    <mergeCell ref="E21:F21"/>
    <mergeCell ref="E22:F22"/>
    <mergeCell ref="E23:F23"/>
    <mergeCell ref="E24:F24"/>
    <mergeCell ref="E25:F25"/>
    <mergeCell ref="B24:B31"/>
    <mergeCell ref="E34:F34"/>
    <mergeCell ref="E35:F35"/>
    <mergeCell ref="E36:F36"/>
    <mergeCell ref="B32:B39"/>
    <mergeCell ref="E47:F47"/>
    <mergeCell ref="E44:F44"/>
    <mergeCell ref="E45:F45"/>
    <mergeCell ref="E46:F46"/>
    <mergeCell ref="E37:F37"/>
    <mergeCell ref="E38:F38"/>
    <mergeCell ref="E20:F20"/>
    <mergeCell ref="E15:F15"/>
    <mergeCell ref="G15:H15"/>
    <mergeCell ref="D14:H14"/>
    <mergeCell ref="I9:J9"/>
    <mergeCell ref="I10:J10"/>
    <mergeCell ref="I12:J12"/>
    <mergeCell ref="E16:F16"/>
    <mergeCell ref="F12:H12"/>
    <mergeCell ref="I15:J15"/>
    <mergeCell ref="E19:F19"/>
    <mergeCell ref="E17:F17"/>
    <mergeCell ref="E18:F18"/>
    <mergeCell ref="G16:H16"/>
    <mergeCell ref="G17:H17"/>
    <mergeCell ref="G38:H38"/>
    <mergeCell ref="G24:H24"/>
    <mergeCell ref="G25:H25"/>
    <mergeCell ref="G26:H26"/>
    <mergeCell ref="G27:H27"/>
    <mergeCell ref="E43:F43"/>
    <mergeCell ref="G30:H30"/>
    <mergeCell ref="G31:H31"/>
    <mergeCell ref="G32:H32"/>
    <mergeCell ref="G33:H33"/>
    <mergeCell ref="G39:H39"/>
    <mergeCell ref="E29:F29"/>
    <mergeCell ref="E30:F30"/>
    <mergeCell ref="E31:F31"/>
    <mergeCell ref="E32:F32"/>
    <mergeCell ref="E26:F26"/>
    <mergeCell ref="E27:F27"/>
    <mergeCell ref="E28:F28"/>
    <mergeCell ref="E33:F33"/>
    <mergeCell ref="E39:F39"/>
    <mergeCell ref="E40:F40"/>
    <mergeCell ref="E41:F41"/>
    <mergeCell ref="E42:F42"/>
    <mergeCell ref="G40:H40"/>
    <mergeCell ref="G41:H41"/>
    <mergeCell ref="G42:H42"/>
    <mergeCell ref="E48:F48"/>
    <mergeCell ref="G48:H48"/>
    <mergeCell ref="B48:C48"/>
    <mergeCell ref="G47:H47"/>
    <mergeCell ref="A1:N1"/>
    <mergeCell ref="C3:E4"/>
    <mergeCell ref="B3:B4"/>
    <mergeCell ref="G34:H34"/>
    <mergeCell ref="G35:H35"/>
    <mergeCell ref="G28:H28"/>
    <mergeCell ref="G29:H29"/>
    <mergeCell ref="G43:H43"/>
    <mergeCell ref="G44:H44"/>
    <mergeCell ref="G45:H45"/>
    <mergeCell ref="G46:H46"/>
    <mergeCell ref="G21:H21"/>
    <mergeCell ref="G22:H22"/>
    <mergeCell ref="G23:H23"/>
    <mergeCell ref="G36:H36"/>
    <mergeCell ref="G37:H37"/>
    <mergeCell ref="G19:H19"/>
    <mergeCell ref="G20:H20"/>
  </mergeCells>
  <phoneticPr fontId="2"/>
  <printOptions horizontalCentered="1"/>
  <pageMargins left="0.39370078740157483" right="0.39370078740157483" top="0.59055118110236227" bottom="0.19685039370078741" header="0.31496062992125984" footer="0.31496062992125984"/>
  <pageSetup paperSize="9" scale="33" orientation="landscape" horizontalDpi="300" verticalDpi="300" r:id="rId1"/>
  <ignoredErrors>
    <ignoredError sqref="D9:D10"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113"/>
  <sheetViews>
    <sheetView showGridLines="0" zoomScale="115" zoomScaleNormal="115" zoomScaleSheetLayoutView="84" workbookViewId="0">
      <selection activeCell="C37" sqref="C37"/>
    </sheetView>
  </sheetViews>
  <sheetFormatPr defaultColWidth="9" defaultRowHeight="5.65" customHeight="1"/>
  <cols>
    <col min="1" max="1" width="0.875" style="78" customWidth="1"/>
    <col min="2" max="2" width="4.125" style="199" customWidth="1"/>
    <col min="3" max="3" width="47.125" style="254" customWidth="1"/>
    <col min="4" max="4" width="19.5" style="78" customWidth="1"/>
    <col min="5" max="5" width="12.875" style="255" customWidth="1"/>
    <col min="6" max="6" width="7.375" style="256" customWidth="1"/>
    <col min="7" max="7" width="21" style="257" customWidth="1"/>
    <col min="8" max="16384" width="9" style="78"/>
  </cols>
  <sheetData>
    <row r="1" spans="2:8" ht="6" customHeight="1">
      <c r="B1" s="198"/>
      <c r="C1" s="198"/>
      <c r="D1" s="198"/>
      <c r="E1" s="198"/>
      <c r="F1" s="198"/>
      <c r="G1" s="198"/>
    </row>
    <row r="2" spans="2:8" ht="18.75" customHeight="1">
      <c r="B2" s="701" t="s">
        <v>297</v>
      </c>
      <c r="C2" s="701"/>
      <c r="D2" s="701"/>
      <c r="E2" s="701"/>
      <c r="F2" s="701"/>
      <c r="G2" s="701"/>
    </row>
    <row r="3" spans="2:8" ht="17.25" customHeight="1">
      <c r="B3" s="286"/>
      <c r="C3" s="709" t="s">
        <v>300</v>
      </c>
      <c r="D3" s="709"/>
      <c r="E3" s="709"/>
      <c r="F3" s="709"/>
      <c r="G3" s="710"/>
    </row>
    <row r="4" spans="2:8" s="200" customFormat="1" ht="15" thickBot="1">
      <c r="C4" s="201"/>
      <c r="D4" s="202"/>
      <c r="E4" s="202"/>
      <c r="F4" s="202"/>
      <c r="G4" s="83" t="s">
        <v>177</v>
      </c>
    </row>
    <row r="5" spans="2:8" ht="18" thickBot="1">
      <c r="B5" s="88"/>
      <c r="C5" s="78"/>
      <c r="E5" s="712" t="s">
        <v>77</v>
      </c>
      <c r="F5" s="713"/>
      <c r="G5" s="196">
        <f>'別添２　都道府県別集計'!D111</f>
        <v>20080</v>
      </c>
    </row>
    <row r="6" spans="2:8" ht="18" thickBot="1">
      <c r="B6" s="88"/>
      <c r="C6" s="78" t="s">
        <v>180</v>
      </c>
      <c r="E6" s="712" t="s">
        <v>78</v>
      </c>
      <c r="F6" s="713"/>
      <c r="G6" s="196">
        <f>'別添２　都道府県別集計'!E111</f>
        <v>18365</v>
      </c>
    </row>
    <row r="7" spans="2:8" ht="15" customHeight="1" thickBot="1">
      <c r="B7" s="88"/>
      <c r="C7" s="78"/>
      <c r="E7" s="712" t="s">
        <v>79</v>
      </c>
      <c r="F7" s="713"/>
      <c r="G7" s="284">
        <f>'別添２　都道府県別集計'!F111</f>
        <v>0.91459163346613548</v>
      </c>
      <c r="H7" s="197"/>
    </row>
    <row r="8" spans="2:8" ht="18" thickBot="1">
      <c r="B8" s="88" t="s">
        <v>49</v>
      </c>
      <c r="C8" s="89"/>
      <c r="D8" s="90"/>
      <c r="E8" s="203"/>
      <c r="F8" s="204"/>
      <c r="G8" s="198"/>
    </row>
    <row r="9" spans="2:8" s="207" customFormat="1" ht="15" thickBot="1">
      <c r="B9" s="690" t="s">
        <v>50</v>
      </c>
      <c r="C9" s="691"/>
      <c r="D9" s="205"/>
      <c r="E9" s="688" t="s">
        <v>76</v>
      </c>
      <c r="F9" s="689"/>
      <c r="G9" s="206" t="s">
        <v>80</v>
      </c>
    </row>
    <row r="10" spans="2:8" s="207" customFormat="1" ht="15" thickBot="1">
      <c r="B10" s="208" t="s">
        <v>182</v>
      </c>
      <c r="C10" s="209"/>
      <c r="D10" s="210"/>
      <c r="E10" s="211"/>
      <c r="F10" s="212"/>
      <c r="G10" s="213"/>
    </row>
    <row r="11" spans="2:8" s="71" customFormat="1" ht="15.75" thickTop="1" thickBot="1">
      <c r="B11" s="707" t="s">
        <v>183</v>
      </c>
      <c r="C11" s="714" t="s">
        <v>184</v>
      </c>
      <c r="D11" s="116" t="s">
        <v>43</v>
      </c>
      <c r="E11" s="179">
        <f>'別添２　都道府県別集計'!G111</f>
        <v>1.5752790634358835</v>
      </c>
      <c r="F11" s="214" t="s">
        <v>52</v>
      </c>
      <c r="G11" s="215" t="s">
        <v>81</v>
      </c>
    </row>
    <row r="12" spans="2:8" s="71" customFormat="1" ht="15.75" thickTop="1" thickBot="1">
      <c r="B12" s="708"/>
      <c r="C12" s="715"/>
      <c r="D12" s="216" t="s">
        <v>44</v>
      </c>
      <c r="E12" s="179">
        <f>'別添２　都道府県別集計'!H111</f>
        <v>1.4771576368091479</v>
      </c>
      <c r="F12" s="101" t="s">
        <v>52</v>
      </c>
      <c r="G12" s="217" t="s">
        <v>213</v>
      </c>
    </row>
    <row r="13" spans="2:8" s="71" customFormat="1" ht="15.75" thickTop="1" thickBot="1">
      <c r="B13" s="711"/>
      <c r="C13" s="716"/>
      <c r="D13" s="218" t="s">
        <v>53</v>
      </c>
      <c r="E13" s="179">
        <f>'別添２　都道府県別集計'!I111</f>
        <v>1.3757146746528723</v>
      </c>
      <c r="F13" s="219" t="s">
        <v>52</v>
      </c>
      <c r="G13" s="220" t="s">
        <v>213</v>
      </c>
    </row>
    <row r="14" spans="2:8" s="180" customFormat="1" ht="15" thickBot="1">
      <c r="B14" s="208" t="s">
        <v>54</v>
      </c>
      <c r="C14" s="209"/>
      <c r="D14" s="210"/>
      <c r="E14" s="221"/>
      <c r="F14" s="212"/>
      <c r="G14" s="213"/>
    </row>
    <row r="15" spans="2:8" s="180" customFormat="1" ht="15.75" thickTop="1" thickBot="1">
      <c r="B15" s="704" t="s">
        <v>183</v>
      </c>
      <c r="C15" s="706" t="s">
        <v>185</v>
      </c>
      <c r="D15" s="222" t="s">
        <v>55</v>
      </c>
      <c r="E15" s="179">
        <f>'別添２　都道府県別集計'!J111</f>
        <v>1.646555948815682</v>
      </c>
      <c r="F15" s="259" t="s">
        <v>52</v>
      </c>
      <c r="G15" s="215" t="s">
        <v>81</v>
      </c>
    </row>
    <row r="16" spans="2:8" s="180" customFormat="1" ht="15.75" thickTop="1" thickBot="1">
      <c r="B16" s="705"/>
      <c r="C16" s="699"/>
      <c r="D16" s="223" t="s">
        <v>96</v>
      </c>
      <c r="E16" s="179">
        <f>'別添２　都道府県別集計'!K111</f>
        <v>0.77555132044650155</v>
      </c>
      <c r="F16" s="238" t="s">
        <v>52</v>
      </c>
      <c r="G16" s="301" t="s">
        <v>251</v>
      </c>
    </row>
    <row r="17" spans="2:7" s="180" customFormat="1" ht="15.75" thickTop="1" thickBot="1">
      <c r="B17" s="707" t="s">
        <v>186</v>
      </c>
      <c r="C17" s="706" t="s">
        <v>187</v>
      </c>
      <c r="D17" s="222" t="s">
        <v>55</v>
      </c>
      <c r="E17" s="179">
        <f>'別添２　都道府県別集計'!L111</f>
        <v>1.6540157909066158</v>
      </c>
      <c r="F17" s="260" t="s">
        <v>52</v>
      </c>
      <c r="G17" s="215" t="s">
        <v>81</v>
      </c>
    </row>
    <row r="18" spans="2:7" s="180" customFormat="1" ht="15.75" thickTop="1" thickBot="1">
      <c r="B18" s="708"/>
      <c r="C18" s="699"/>
      <c r="D18" s="223" t="s">
        <v>96</v>
      </c>
      <c r="E18" s="179">
        <f>'別添２　都道府県別集計'!M111</f>
        <v>1.3444595698339232</v>
      </c>
      <c r="F18" s="261" t="s">
        <v>52</v>
      </c>
      <c r="G18" s="301" t="s">
        <v>251</v>
      </c>
    </row>
    <row r="19" spans="2:7" s="180" customFormat="1" ht="15.75" thickTop="1" thickBot="1">
      <c r="B19" s="717" t="s">
        <v>188</v>
      </c>
      <c r="C19" s="719" t="s">
        <v>59</v>
      </c>
      <c r="D19" s="222" t="s">
        <v>189</v>
      </c>
      <c r="E19" s="179">
        <f>'別添２　都道府県別集計'!N111</f>
        <v>0.74347944459569837</v>
      </c>
      <c r="F19" s="259" t="s">
        <v>52</v>
      </c>
      <c r="G19" s="215" t="s">
        <v>81</v>
      </c>
    </row>
    <row r="20" spans="2:7" s="180" customFormat="1" ht="17.25" customHeight="1" thickTop="1" thickBot="1">
      <c r="B20" s="718"/>
      <c r="C20" s="720"/>
      <c r="D20" s="223" t="s">
        <v>181</v>
      </c>
      <c r="E20" s="179">
        <f>'別添２　都道府県別集計'!O111</f>
        <v>0.45363463109175062</v>
      </c>
      <c r="F20" s="262" t="s">
        <v>52</v>
      </c>
      <c r="G20" s="285" t="s">
        <v>252</v>
      </c>
    </row>
    <row r="21" spans="2:7" s="180" customFormat="1" ht="15.75" thickTop="1" thickBot="1">
      <c r="B21" s="126" t="s">
        <v>190</v>
      </c>
      <c r="C21" s="292" t="s">
        <v>61</v>
      </c>
      <c r="D21" s="224"/>
      <c r="E21" s="179">
        <f>'別添２　都道府県別集計'!P111</f>
        <v>0.9708140484617479</v>
      </c>
      <c r="F21" s="263" t="s">
        <v>52</v>
      </c>
      <c r="G21" s="131" t="s">
        <v>253</v>
      </c>
    </row>
    <row r="22" spans="2:7" s="180" customFormat="1" ht="15.75" thickTop="1" thickBot="1">
      <c r="B22" s="126" t="s">
        <v>191</v>
      </c>
      <c r="C22" s="292" t="s">
        <v>192</v>
      </c>
      <c r="D22" s="224"/>
      <c r="E22" s="179">
        <f>'別添２　都道府県別集計'!Q111</f>
        <v>0.74941464742717123</v>
      </c>
      <c r="F22" s="263" t="s">
        <v>52</v>
      </c>
      <c r="G22" s="131" t="s">
        <v>250</v>
      </c>
    </row>
    <row r="23" spans="2:7" s="180" customFormat="1" ht="15.75" thickTop="1" thickBot="1">
      <c r="B23" s="294" t="s">
        <v>193</v>
      </c>
      <c r="C23" s="290" t="s">
        <v>83</v>
      </c>
      <c r="D23" s="225"/>
      <c r="E23" s="179">
        <f>'別添２　都道府県別集計'!R111</f>
        <v>1.3763136400762319</v>
      </c>
      <c r="F23" s="264" t="s">
        <v>52</v>
      </c>
      <c r="G23" s="302" t="s">
        <v>250</v>
      </c>
    </row>
    <row r="24" spans="2:7" s="180" customFormat="1" ht="15" thickBot="1">
      <c r="B24" s="208" t="s">
        <v>62</v>
      </c>
      <c r="C24" s="209"/>
      <c r="D24" s="210"/>
      <c r="E24" s="226"/>
      <c r="F24" s="166"/>
      <c r="G24" s="227"/>
    </row>
    <row r="25" spans="2:7" s="180" customFormat="1" ht="15.75" thickTop="1" thickBot="1">
      <c r="B25" s="293" t="s">
        <v>183</v>
      </c>
      <c r="C25" s="296" t="s">
        <v>194</v>
      </c>
      <c r="D25" s="299"/>
      <c r="E25" s="179">
        <f>'別添２　都道府県別集計'!S111</f>
        <v>1.6278246664851619</v>
      </c>
      <c r="F25" s="228" t="s">
        <v>52</v>
      </c>
      <c r="G25" s="229" t="s">
        <v>250</v>
      </c>
    </row>
    <row r="26" spans="2:7" s="180" customFormat="1" ht="15.75" thickTop="1" thickBot="1">
      <c r="B26" s="293" t="s">
        <v>186</v>
      </c>
      <c r="C26" s="296" t="s">
        <v>63</v>
      </c>
      <c r="D26" s="299"/>
      <c r="E26" s="179">
        <f>'別添２　都道府県別集計'!T111</f>
        <v>1.7055268173155458</v>
      </c>
      <c r="F26" s="228" t="s">
        <v>52</v>
      </c>
      <c r="G26" s="229" t="s">
        <v>250</v>
      </c>
    </row>
    <row r="27" spans="2:7" s="180" customFormat="1" ht="15.75" thickTop="1" thickBot="1">
      <c r="B27" s="293" t="s">
        <v>188</v>
      </c>
      <c r="C27" s="296" t="s">
        <v>64</v>
      </c>
      <c r="D27" s="303"/>
      <c r="E27" s="179">
        <f>'別添２　都道府県別集計'!U111</f>
        <v>1.7569833923223523</v>
      </c>
      <c r="F27" s="230" t="s">
        <v>52</v>
      </c>
      <c r="G27" s="231" t="s">
        <v>250</v>
      </c>
    </row>
    <row r="28" spans="2:7" s="180" customFormat="1" ht="15.75" thickTop="1" thickBot="1">
      <c r="B28" s="686" t="s">
        <v>0</v>
      </c>
      <c r="C28" s="687"/>
      <c r="D28" s="695"/>
      <c r="E28" s="179">
        <f>'別添２　都道府県別集計'!V111</f>
        <v>19.232725292676285</v>
      </c>
      <c r="F28" s="233" t="s">
        <v>52</v>
      </c>
      <c r="G28" s="234"/>
    </row>
    <row r="29" spans="2:7" s="180" customFormat="1" ht="18.75" thickTop="1" thickBot="1">
      <c r="B29" s="146" t="s">
        <v>65</v>
      </c>
      <c r="C29" s="147"/>
      <c r="D29" s="148"/>
      <c r="E29" s="307"/>
      <c r="F29" s="306"/>
      <c r="G29" s="150"/>
    </row>
    <row r="30" spans="2:7" s="180" customFormat="1" ht="15" thickBot="1">
      <c r="B30" s="690" t="s">
        <v>50</v>
      </c>
      <c r="C30" s="691"/>
      <c r="D30" s="205"/>
      <c r="E30" s="688" t="s">
        <v>76</v>
      </c>
      <c r="F30" s="689"/>
      <c r="G30" s="206" t="s">
        <v>80</v>
      </c>
    </row>
    <row r="31" spans="2:7" s="180" customFormat="1" ht="15" thickBot="1">
      <c r="B31" s="554" t="s">
        <v>284</v>
      </c>
      <c r="C31" s="552"/>
      <c r="D31" s="552"/>
      <c r="E31" s="520"/>
      <c r="F31" s="520"/>
      <c r="G31" s="553"/>
    </row>
    <row r="32" spans="2:7" s="180" customFormat="1" ht="15.75" thickTop="1" thickBot="1">
      <c r="B32" s="555" t="s">
        <v>285</v>
      </c>
      <c r="C32" s="556" t="s">
        <v>286</v>
      </c>
      <c r="D32" s="551"/>
      <c r="E32" s="179">
        <f>'別添２　都道府県別集計'!W111</f>
        <v>1.6497685815409746</v>
      </c>
      <c r="F32" s="235" t="s">
        <v>52</v>
      </c>
      <c r="G32" s="154" t="s">
        <v>86</v>
      </c>
    </row>
    <row r="33" spans="2:7" s="180" customFormat="1" ht="15.75" thickTop="1" thickBot="1">
      <c r="B33" s="208" t="s">
        <v>287</v>
      </c>
      <c r="C33" s="209"/>
      <c r="D33" s="210"/>
      <c r="E33" s="702"/>
      <c r="F33" s="703"/>
      <c r="G33" s="227"/>
    </row>
    <row r="34" spans="2:7" s="180" customFormat="1" ht="15.75" thickTop="1" thickBot="1">
      <c r="B34" s="727" t="s">
        <v>183</v>
      </c>
      <c r="C34" s="728" t="s">
        <v>195</v>
      </c>
      <c r="D34" s="153" t="s">
        <v>85</v>
      </c>
      <c r="E34" s="179">
        <f>'別添２　都道府県別集計'!X111</f>
        <v>1.6180343043833378</v>
      </c>
      <c r="F34" s="235" t="s">
        <v>52</v>
      </c>
      <c r="G34" s="154" t="s">
        <v>250</v>
      </c>
    </row>
    <row r="35" spans="2:7" s="207" customFormat="1" ht="15.75" thickTop="1" thickBot="1">
      <c r="B35" s="727"/>
      <c r="C35" s="728"/>
      <c r="D35" s="236" t="s">
        <v>196</v>
      </c>
      <c r="E35" s="237">
        <f>'別添２　都道府県別集計'!Y111</f>
        <v>1.3904710046283693</v>
      </c>
      <c r="F35" s="308" t="s">
        <v>52</v>
      </c>
      <c r="G35" s="156" t="s">
        <v>250</v>
      </c>
    </row>
    <row r="36" spans="2:7" s="180" customFormat="1" ht="15.75" thickTop="1" thickBot="1">
      <c r="B36" s="705"/>
      <c r="C36" s="729"/>
      <c r="D36" s="223" t="s">
        <v>197</v>
      </c>
      <c r="E36" s="237">
        <f>'別添２　都道府県別集計'!Z111</f>
        <v>1.8453035665668391</v>
      </c>
      <c r="F36" s="238" t="s">
        <v>52</v>
      </c>
      <c r="G36" s="157" t="s">
        <v>250</v>
      </c>
    </row>
    <row r="37" spans="2:7" s="180" customFormat="1" ht="15.75" customHeight="1" thickTop="1" thickBot="1">
      <c r="B37" s="295" t="s">
        <v>186</v>
      </c>
      <c r="C37" s="596" t="s">
        <v>198</v>
      </c>
      <c r="D37" s="239"/>
      <c r="E37" s="179">
        <f>'別添２　都道府県別集計'!AA111</f>
        <v>2.4119248570650695</v>
      </c>
      <c r="F37" s="309" t="s">
        <v>52</v>
      </c>
      <c r="G37" s="140" t="s">
        <v>86</v>
      </c>
    </row>
    <row r="38" spans="2:7" s="180" customFormat="1" ht="15.75" thickTop="1" thickBot="1">
      <c r="B38" s="208" t="s">
        <v>288</v>
      </c>
      <c r="C38" s="243"/>
      <c r="D38" s="244"/>
      <c r="E38" s="313"/>
      <c r="F38" s="166"/>
      <c r="G38" s="242"/>
    </row>
    <row r="39" spans="2:7" s="180" customFormat="1" ht="15.75" customHeight="1" thickTop="1" thickBot="1">
      <c r="B39" s="126" t="s">
        <v>183</v>
      </c>
      <c r="C39" s="730" t="s">
        <v>66</v>
      </c>
      <c r="D39" s="731"/>
      <c r="E39" s="179">
        <f>'別添２　都道府県別集計'!AB111</f>
        <v>1.8070786822760687</v>
      </c>
      <c r="F39" s="219" t="s">
        <v>52</v>
      </c>
      <c r="G39" s="231" t="s">
        <v>81</v>
      </c>
    </row>
    <row r="40" spans="2:7" s="180" customFormat="1" ht="15.75" customHeight="1" thickTop="1" thickBot="1">
      <c r="B40" s="126" t="s">
        <v>186</v>
      </c>
      <c r="C40" s="292" t="s">
        <v>97</v>
      </c>
      <c r="D40" s="300"/>
      <c r="E40" s="311">
        <f>'別添２　都道府県別集計'!AC111</f>
        <v>1.8797713041110808</v>
      </c>
      <c r="F40" s="230" t="s">
        <v>52</v>
      </c>
      <c r="G40" s="143" t="s">
        <v>81</v>
      </c>
    </row>
    <row r="41" spans="2:7" s="180" customFormat="1" ht="15.75" thickTop="1" thickBot="1">
      <c r="B41" s="126" t="s">
        <v>188</v>
      </c>
      <c r="C41" s="692" t="s">
        <v>199</v>
      </c>
      <c r="D41" s="692"/>
      <c r="E41" s="179">
        <f>'別添２　都道府県別集計'!AD111</f>
        <v>2.1556221072692621</v>
      </c>
      <c r="F41" s="219" t="s">
        <v>52</v>
      </c>
      <c r="G41" s="231" t="s">
        <v>82</v>
      </c>
    </row>
    <row r="42" spans="2:7" s="180" customFormat="1" ht="15.75" customHeight="1" thickTop="1" thickBot="1">
      <c r="B42" s="126" t="s">
        <v>190</v>
      </c>
      <c r="C42" s="692" t="s">
        <v>200</v>
      </c>
      <c r="D42" s="693"/>
      <c r="E42" s="237">
        <f>'別添２　都道府県別集計'!AE111</f>
        <v>2.0264089300299482</v>
      </c>
      <c r="F42" s="245" t="s">
        <v>52</v>
      </c>
      <c r="G42" s="143" t="s">
        <v>254</v>
      </c>
    </row>
    <row r="43" spans="2:7" s="180" customFormat="1" ht="15.75" thickTop="1" thickBot="1">
      <c r="B43" s="295" t="s">
        <v>191</v>
      </c>
      <c r="C43" s="721" t="s">
        <v>201</v>
      </c>
      <c r="D43" s="722"/>
      <c r="E43" s="179">
        <f>'別添２　都道府県別集計'!AF111</f>
        <v>1.5331336781922134</v>
      </c>
      <c r="F43" s="309" t="s">
        <v>52</v>
      </c>
      <c r="G43" s="108" t="s">
        <v>254</v>
      </c>
    </row>
    <row r="44" spans="2:7" s="180" customFormat="1" ht="15.75" thickTop="1" thickBot="1">
      <c r="B44" s="208" t="s">
        <v>289</v>
      </c>
      <c r="C44" s="240"/>
      <c r="D44" s="241"/>
      <c r="E44" s="314"/>
      <c r="F44" s="219"/>
      <c r="G44" s="242"/>
    </row>
    <row r="45" spans="2:7" s="180" customFormat="1" ht="15" customHeight="1" thickTop="1" thickBot="1">
      <c r="B45" s="232" t="s">
        <v>183</v>
      </c>
      <c r="C45" s="133" t="s">
        <v>202</v>
      </c>
      <c r="D45" s="225"/>
      <c r="E45" s="246">
        <f>'別添２　都道府県別集計'!AG111</f>
        <v>1.4180778655050368</v>
      </c>
      <c r="F45" s="309" t="s">
        <v>52</v>
      </c>
      <c r="G45" s="162" t="s">
        <v>81</v>
      </c>
    </row>
    <row r="46" spans="2:7" s="180" customFormat="1" ht="15.75" thickTop="1" thickBot="1">
      <c r="B46" s="208" t="s">
        <v>290</v>
      </c>
      <c r="C46" s="209"/>
      <c r="D46" s="247"/>
      <c r="E46" s="305"/>
      <c r="F46" s="166"/>
      <c r="G46" s="227"/>
    </row>
    <row r="47" spans="2:7" s="180" customFormat="1" ht="15.75" thickTop="1" thickBot="1">
      <c r="B47" s="126" t="s">
        <v>183</v>
      </c>
      <c r="C47" s="692" t="s">
        <v>203</v>
      </c>
      <c r="D47" s="693"/>
      <c r="E47" s="179">
        <f>'別添２　都道府県別集計'!AH111</f>
        <v>1.1554043016607678</v>
      </c>
      <c r="F47" s="230" t="s">
        <v>52</v>
      </c>
      <c r="G47" s="143" t="s">
        <v>81</v>
      </c>
    </row>
    <row r="48" spans="2:7" s="207" customFormat="1" ht="15.75" thickTop="1" thickBot="1">
      <c r="B48" s="295" t="s">
        <v>186</v>
      </c>
      <c r="C48" s="694" t="s">
        <v>204</v>
      </c>
      <c r="D48" s="723"/>
      <c r="E48" s="179">
        <f>'別添２　都道府県別集計'!AI111</f>
        <v>1.1901987476177511</v>
      </c>
      <c r="F48" s="230" t="s">
        <v>52</v>
      </c>
      <c r="G48" s="231" t="s">
        <v>81</v>
      </c>
    </row>
    <row r="49" spans="2:7" s="207" customFormat="1" ht="15.75" thickTop="1" thickBot="1">
      <c r="B49" s="724" t="s">
        <v>0</v>
      </c>
      <c r="C49" s="725"/>
      <c r="D49" s="726"/>
      <c r="E49" s="179">
        <f>'別添２　都道府県別集計'!AJ111</f>
        <v>22.08119793084672</v>
      </c>
      <c r="F49" s="248" t="s">
        <v>52</v>
      </c>
      <c r="G49" s="234"/>
    </row>
    <row r="50" spans="2:7" s="180" customFormat="1" ht="18.75" thickTop="1" thickBot="1">
      <c r="B50" s="146" t="s">
        <v>205</v>
      </c>
      <c r="C50" s="147"/>
      <c r="D50" s="148"/>
      <c r="E50" s="307"/>
      <c r="F50" s="306"/>
      <c r="G50" s="150"/>
    </row>
    <row r="51" spans="2:7" s="180" customFormat="1" ht="15" thickBot="1">
      <c r="B51" s="690" t="s">
        <v>50</v>
      </c>
      <c r="C51" s="691"/>
      <c r="D51" s="205"/>
      <c r="E51" s="688" t="s">
        <v>76</v>
      </c>
      <c r="F51" s="689"/>
      <c r="G51" s="206" t="s">
        <v>80</v>
      </c>
    </row>
    <row r="52" spans="2:7" s="180" customFormat="1" ht="15" thickBot="1">
      <c r="B52" s="208" t="s">
        <v>67</v>
      </c>
      <c r="C52" s="209"/>
      <c r="D52" s="247"/>
      <c r="E52" s="703"/>
      <c r="F52" s="703"/>
      <c r="G52" s="227"/>
    </row>
    <row r="53" spans="2:7" s="180" customFormat="1" ht="15.75" thickTop="1" thickBot="1">
      <c r="B53" s="293" t="s">
        <v>183</v>
      </c>
      <c r="C53" s="692" t="s">
        <v>68</v>
      </c>
      <c r="D53" s="693"/>
      <c r="E53" s="179">
        <f>'別添２　都道府県別集計'!AK111</f>
        <v>1.7507759324802614</v>
      </c>
      <c r="F53" s="249" t="s">
        <v>52</v>
      </c>
      <c r="G53" s="140" t="s">
        <v>81</v>
      </c>
    </row>
    <row r="54" spans="2:7" s="180" customFormat="1" ht="15.75" thickTop="1" thickBot="1">
      <c r="B54" s="293" t="s">
        <v>186</v>
      </c>
      <c r="C54" s="692" t="s">
        <v>69</v>
      </c>
      <c r="D54" s="693"/>
      <c r="E54" s="179">
        <f>'別添２　都道府県別集計'!AL111</f>
        <v>1.7122787911788728</v>
      </c>
      <c r="F54" s="249" t="s">
        <v>52</v>
      </c>
      <c r="G54" s="140" t="s">
        <v>81</v>
      </c>
    </row>
    <row r="55" spans="2:7" s="180" customFormat="1" ht="15.75" thickTop="1" thickBot="1">
      <c r="B55" s="126" t="s">
        <v>188</v>
      </c>
      <c r="C55" s="692" t="s">
        <v>70</v>
      </c>
      <c r="D55" s="693"/>
      <c r="E55" s="179">
        <f>'別添２　都道府県別集計'!AM111</f>
        <v>1.9189218622379527</v>
      </c>
      <c r="F55" s="228" t="s">
        <v>52</v>
      </c>
      <c r="G55" s="143" t="s">
        <v>81</v>
      </c>
    </row>
    <row r="56" spans="2:7" s="180" customFormat="1" ht="15.75" customHeight="1" thickTop="1" thickBot="1">
      <c r="B56" s="126" t="s">
        <v>190</v>
      </c>
      <c r="C56" s="692" t="s">
        <v>71</v>
      </c>
      <c r="D56" s="693"/>
      <c r="E56" s="310">
        <f>'別添２　都道府県別集計'!AN111</f>
        <v>2.3939014429621563</v>
      </c>
      <c r="F56" s="230" t="s">
        <v>52</v>
      </c>
      <c r="G56" s="143" t="s">
        <v>82</v>
      </c>
    </row>
    <row r="57" spans="2:7" s="180" customFormat="1" ht="15.75" customHeight="1" thickTop="1" thickBot="1">
      <c r="B57" s="522" t="s">
        <v>60</v>
      </c>
      <c r="C57" s="521" t="s">
        <v>291</v>
      </c>
      <c r="D57" s="521"/>
      <c r="E57" s="310">
        <f>'別添２　都道府県別集計'!AO111</f>
        <v>1.5933569289409202</v>
      </c>
      <c r="F57" s="230" t="s">
        <v>52</v>
      </c>
      <c r="G57" s="231" t="s">
        <v>81</v>
      </c>
    </row>
    <row r="58" spans="2:7" s="180" customFormat="1" ht="15.75" customHeight="1" thickTop="1" thickBot="1">
      <c r="B58" s="707" t="s">
        <v>112</v>
      </c>
      <c r="C58" s="714" t="s">
        <v>292</v>
      </c>
      <c r="D58" s="559" t="s">
        <v>293</v>
      </c>
      <c r="E58" s="310">
        <f>'別添２　都道府県別集計'!AP111</f>
        <v>0.36945276340865779</v>
      </c>
      <c r="F58" s="230" t="s">
        <v>52</v>
      </c>
      <c r="G58" s="231" t="s">
        <v>253</v>
      </c>
    </row>
    <row r="59" spans="2:7" s="180" customFormat="1" ht="15.75" customHeight="1" thickTop="1" thickBot="1">
      <c r="B59" s="711"/>
      <c r="C59" s="694"/>
      <c r="D59" s="558" t="s">
        <v>294</v>
      </c>
      <c r="E59" s="179">
        <f>'別添２　都道府県別集計'!AQ111</f>
        <v>0.78230329430982848</v>
      </c>
      <c r="F59" s="557" t="s">
        <v>52</v>
      </c>
      <c r="G59" s="234" t="s">
        <v>283</v>
      </c>
    </row>
    <row r="60" spans="2:7" s="180" customFormat="1" ht="15.75" thickTop="1" thickBot="1">
      <c r="B60" s="208" t="s">
        <v>72</v>
      </c>
      <c r="C60" s="209"/>
      <c r="D60" s="250"/>
      <c r="E60" s="305"/>
      <c r="F60" s="219"/>
      <c r="G60" s="227"/>
    </row>
    <row r="61" spans="2:7" s="180" customFormat="1" ht="15.75" thickTop="1" thickBot="1">
      <c r="B61" s="126" t="s">
        <v>183</v>
      </c>
      <c r="C61" s="692" t="s">
        <v>73</v>
      </c>
      <c r="D61" s="693"/>
      <c r="E61" s="179">
        <f>'別添２　都道府県別集計'!AR111</f>
        <v>2.2680642526545061</v>
      </c>
      <c r="F61" s="312" t="s">
        <v>52</v>
      </c>
      <c r="G61" s="143" t="s">
        <v>254</v>
      </c>
    </row>
    <row r="62" spans="2:7" s="180" customFormat="1" ht="15.75" customHeight="1" thickTop="1" thickBot="1">
      <c r="B62" s="126" t="s">
        <v>186</v>
      </c>
      <c r="C62" s="692" t="s">
        <v>74</v>
      </c>
      <c r="D62" s="693"/>
      <c r="E62" s="179">
        <f>'別添２　都道府県別集計'!AS111</f>
        <v>1.3123876939831201</v>
      </c>
      <c r="F62" s="245" t="s">
        <v>52</v>
      </c>
      <c r="G62" s="143" t="s">
        <v>81</v>
      </c>
    </row>
    <row r="63" spans="2:7" s="180" customFormat="1" ht="15.75" customHeight="1" thickTop="1" thickBot="1">
      <c r="B63" s="126" t="s">
        <v>188</v>
      </c>
      <c r="C63" s="692" t="s">
        <v>93</v>
      </c>
      <c r="D63" s="693"/>
      <c r="E63" s="179">
        <f>'別添２　都道府県別集計'!AT111</f>
        <v>0.91614484072964875</v>
      </c>
      <c r="F63" s="245" t="s">
        <v>52</v>
      </c>
      <c r="G63" s="143" t="s">
        <v>81</v>
      </c>
    </row>
    <row r="64" spans="2:7" s="180" customFormat="1" ht="15.75" customHeight="1" thickTop="1" thickBot="1">
      <c r="B64" s="291" t="s">
        <v>190</v>
      </c>
      <c r="C64" s="298" t="s">
        <v>94</v>
      </c>
      <c r="D64" s="298"/>
      <c r="E64" s="179">
        <f>'別添２　都道府県別集計'!AU111</f>
        <v>1.5751157092295127</v>
      </c>
      <c r="F64" s="230" t="s">
        <v>52</v>
      </c>
      <c r="G64" s="143" t="s">
        <v>81</v>
      </c>
    </row>
    <row r="65" spans="2:7" s="180" customFormat="1" ht="15.75" thickTop="1" thickBot="1">
      <c r="B65" s="295" t="s">
        <v>191</v>
      </c>
      <c r="C65" s="694" t="s">
        <v>206</v>
      </c>
      <c r="D65" s="694"/>
      <c r="E65" s="179">
        <f>'別添２　都道府県別集計'!AV111</f>
        <v>1.5359651511026409</v>
      </c>
      <c r="F65" s="309" t="s">
        <v>52</v>
      </c>
      <c r="G65" s="315" t="s">
        <v>250</v>
      </c>
    </row>
    <row r="66" spans="2:7" s="180" customFormat="1" ht="15" thickBot="1">
      <c r="B66" s="686" t="s">
        <v>0</v>
      </c>
      <c r="C66" s="687"/>
      <c r="D66" s="695"/>
      <c r="E66" s="237">
        <f>'別添２　都道府県別集計'!AW111</f>
        <v>18.128668663218079</v>
      </c>
      <c r="F66" s="248" t="s">
        <v>52</v>
      </c>
      <c r="G66" s="234"/>
    </row>
    <row r="67" spans="2:7" ht="18.75" thickTop="1" thickBot="1">
      <c r="B67" s="146" t="s">
        <v>99</v>
      </c>
      <c r="C67" s="147"/>
      <c r="D67" s="148"/>
      <c r="E67" s="307"/>
      <c r="F67" s="306"/>
      <c r="G67" s="150"/>
    </row>
    <row r="68" spans="2:7" ht="15" customHeight="1" thickBot="1">
      <c r="B68" s="690" t="s">
        <v>50</v>
      </c>
      <c r="C68" s="691"/>
      <c r="D68" s="205"/>
      <c r="E68" s="688" t="s">
        <v>76</v>
      </c>
      <c r="F68" s="689"/>
      <c r="G68" s="206" t="s">
        <v>80</v>
      </c>
    </row>
    <row r="69" spans="2:7" ht="15" customHeight="1" thickTop="1" thickBot="1">
      <c r="B69" s="696" t="s">
        <v>183</v>
      </c>
      <c r="C69" s="698" t="s">
        <v>269</v>
      </c>
      <c r="D69" s="251" t="s">
        <v>55</v>
      </c>
      <c r="E69" s="179">
        <f>'別添２　都道府県別集計'!AX111</f>
        <v>1.5509392866866323</v>
      </c>
      <c r="F69" s="252" t="s">
        <v>52</v>
      </c>
      <c r="G69" s="109" t="s">
        <v>81</v>
      </c>
    </row>
    <row r="70" spans="2:7" ht="15.75" customHeight="1" thickTop="1" thickBot="1">
      <c r="B70" s="697"/>
      <c r="C70" s="699"/>
      <c r="D70" s="223" t="s">
        <v>207</v>
      </c>
      <c r="E70" s="179">
        <f>'別添２　都道府県別集計'!AY111</f>
        <v>1.2647427171249659</v>
      </c>
      <c r="F70" s="316" t="s">
        <v>52</v>
      </c>
      <c r="G70" s="114" t="s">
        <v>252</v>
      </c>
    </row>
    <row r="71" spans="2:7" ht="17.25" customHeight="1" thickTop="1" thickBot="1">
      <c r="B71" s="293" t="s">
        <v>186</v>
      </c>
      <c r="C71" s="692" t="s">
        <v>208</v>
      </c>
      <c r="D71" s="693"/>
      <c r="E71" s="179">
        <f>'別添２　都道府県別集計'!AZ111</f>
        <v>1.3005172883201743</v>
      </c>
      <c r="F71" s="316" t="s">
        <v>87</v>
      </c>
      <c r="G71" s="140" t="s">
        <v>254</v>
      </c>
    </row>
    <row r="72" spans="2:7" ht="15.75" thickTop="1" thickBot="1">
      <c r="B72" s="126" t="s">
        <v>188</v>
      </c>
      <c r="C72" s="692" t="s">
        <v>209</v>
      </c>
      <c r="D72" s="693"/>
      <c r="E72" s="179">
        <f>'別添２　都道府県別集計'!BA111</f>
        <v>1.3109175061257827</v>
      </c>
      <c r="F72" s="228" t="s">
        <v>52</v>
      </c>
      <c r="G72" s="143" t="s">
        <v>250</v>
      </c>
    </row>
    <row r="73" spans="2:7" ht="15.75" thickTop="1" thickBot="1">
      <c r="B73" s="126" t="s">
        <v>190</v>
      </c>
      <c r="C73" s="692" t="s">
        <v>89</v>
      </c>
      <c r="D73" s="693"/>
      <c r="E73" s="179">
        <f>'別添２　都道府県別集計'!BB111</f>
        <v>1.389817587802886</v>
      </c>
      <c r="F73" s="245" t="s">
        <v>52</v>
      </c>
      <c r="G73" s="143" t="s">
        <v>250</v>
      </c>
    </row>
    <row r="74" spans="2:7" ht="15.75" thickTop="1" thickBot="1">
      <c r="B74" s="126" t="s">
        <v>191</v>
      </c>
      <c r="C74" s="692" t="s">
        <v>210</v>
      </c>
      <c r="D74" s="693"/>
      <c r="E74" s="179">
        <f>'別添２　都道府県別集計'!BC111</f>
        <v>1.091859515382521</v>
      </c>
      <c r="F74" s="230" t="s">
        <v>52</v>
      </c>
      <c r="G74" s="143" t="s">
        <v>250</v>
      </c>
    </row>
    <row r="75" spans="2:7" ht="15.75" thickTop="1" thickBot="1">
      <c r="B75" s="295" t="s">
        <v>193</v>
      </c>
      <c r="C75" s="694" t="s">
        <v>211</v>
      </c>
      <c r="D75" s="700"/>
      <c r="E75" s="310">
        <f>'別添２　都道府県別集計'!BD111</f>
        <v>0.79106997005172885</v>
      </c>
      <c r="F75" s="317" t="s">
        <v>52</v>
      </c>
      <c r="G75" s="108" t="s">
        <v>253</v>
      </c>
    </row>
    <row r="76" spans="2:7" ht="15.75" thickTop="1" thickBot="1">
      <c r="B76" s="686" t="s">
        <v>0</v>
      </c>
      <c r="C76" s="687"/>
      <c r="D76" s="687"/>
      <c r="E76" s="179">
        <f>'別添２　都道府県別集計'!BE111</f>
        <v>8.6998638714946903</v>
      </c>
      <c r="F76" s="149" t="s">
        <v>52</v>
      </c>
      <c r="G76" s="234"/>
    </row>
    <row r="77" spans="2:7" ht="17.25" customHeight="1" thickBot="1">
      <c r="B77" s="146" t="s">
        <v>212</v>
      </c>
      <c r="C77" s="297"/>
      <c r="D77" s="175"/>
      <c r="E77" s="318"/>
      <c r="F77" s="319"/>
      <c r="G77" s="150"/>
    </row>
    <row r="78" spans="2:7" ht="21" customHeight="1" thickTop="1" thickBot="1">
      <c r="B78" s="176"/>
      <c r="C78" s="177"/>
      <c r="D78" s="178"/>
      <c r="E78" s="179">
        <f>'別添２　都道府県別集計'!BF111</f>
        <v>68.142455758235769</v>
      </c>
      <c r="F78" s="320" t="s">
        <v>52</v>
      </c>
      <c r="G78" s="304"/>
    </row>
    <row r="79" spans="2:7" ht="21" customHeight="1"/>
    <row r="80" spans="2:7"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sheetData>
  <mergeCells count="52">
    <mergeCell ref="B68:C68"/>
    <mergeCell ref="B19:B20"/>
    <mergeCell ref="C19:C20"/>
    <mergeCell ref="C55:D55"/>
    <mergeCell ref="C56:D56"/>
    <mergeCell ref="C42:D42"/>
    <mergeCell ref="C43:D43"/>
    <mergeCell ref="C54:D54"/>
    <mergeCell ref="C48:D48"/>
    <mergeCell ref="B58:B59"/>
    <mergeCell ref="C58:C59"/>
    <mergeCell ref="B49:D49"/>
    <mergeCell ref="B34:B36"/>
    <mergeCell ref="C34:C36"/>
    <mergeCell ref="C39:D39"/>
    <mergeCell ref="C41:D41"/>
    <mergeCell ref="E52:F52"/>
    <mergeCell ref="C11:C13"/>
    <mergeCell ref="E7:F7"/>
    <mergeCell ref="C62:D62"/>
    <mergeCell ref="C63:D63"/>
    <mergeCell ref="C47:D47"/>
    <mergeCell ref="B2:G2"/>
    <mergeCell ref="E33:F33"/>
    <mergeCell ref="B15:B16"/>
    <mergeCell ref="C15:C16"/>
    <mergeCell ref="B17:B18"/>
    <mergeCell ref="C17:C18"/>
    <mergeCell ref="C3:G3"/>
    <mergeCell ref="B9:C9"/>
    <mergeCell ref="E9:F9"/>
    <mergeCell ref="B11:B13"/>
    <mergeCell ref="E5:F5"/>
    <mergeCell ref="E6:F6"/>
    <mergeCell ref="B28:D28"/>
    <mergeCell ref="B30:C30"/>
    <mergeCell ref="B76:D76"/>
    <mergeCell ref="E30:F30"/>
    <mergeCell ref="E51:F51"/>
    <mergeCell ref="E68:F68"/>
    <mergeCell ref="B51:C51"/>
    <mergeCell ref="C53:D53"/>
    <mergeCell ref="C61:D61"/>
    <mergeCell ref="C65:D65"/>
    <mergeCell ref="B66:D66"/>
    <mergeCell ref="C74:D74"/>
    <mergeCell ref="C72:D72"/>
    <mergeCell ref="B69:B70"/>
    <mergeCell ref="C69:C70"/>
    <mergeCell ref="C71:D71"/>
    <mergeCell ref="C75:D75"/>
    <mergeCell ref="C73:D73"/>
  </mergeCells>
  <phoneticPr fontId="2"/>
  <conditionalFormatting sqref="E78">
    <cfRule type="cellIs" dxfId="3" priority="1" stopIfTrue="1" operator="between">
      <formula>0</formula>
      <formula>0</formula>
    </cfRule>
  </conditionalFormatting>
  <printOptions horizontalCentered="1"/>
  <pageMargins left="0.19685039370078741" right="0.19685039370078741" top="0.19685039370078741" bottom="0.19685039370078741" header="0.31496062992125984" footer="0.31496062992125984"/>
  <pageSetup paperSize="9" scale="7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H119"/>
  <sheetViews>
    <sheetView showGridLines="0" view="pageBreakPreview" zoomScale="55" zoomScaleNormal="88" zoomScaleSheetLayoutView="55" workbookViewId="0">
      <pane xSplit="3" ySplit="8" topLeftCell="D9" activePane="bottomRight" state="frozen"/>
      <selection pane="topRight" activeCell="D1" sqref="D1"/>
      <selection pane="bottomLeft" activeCell="A9" sqref="A9"/>
      <selection pane="bottomRight" activeCell="AA63" sqref="AA63"/>
    </sheetView>
  </sheetViews>
  <sheetFormatPr defaultColWidth="9" defaultRowHeight="13.5"/>
  <cols>
    <col min="1" max="1" width="0.875" style="327" customWidth="1"/>
    <col min="2" max="2" width="4.875" style="327" customWidth="1"/>
    <col min="3" max="3" width="11.875" style="325" customWidth="1"/>
    <col min="4" max="4" width="11.875" style="327" customWidth="1"/>
    <col min="5" max="5" width="9.5" style="327" customWidth="1"/>
    <col min="6" max="6" width="11" style="327" customWidth="1"/>
    <col min="7" max="21" width="7.5" style="326" customWidth="1"/>
    <col min="22" max="22" width="8.25" style="326" customWidth="1"/>
    <col min="23" max="25" width="7.375" style="326" customWidth="1"/>
    <col min="26" max="35" width="7.5" style="326" customWidth="1"/>
    <col min="36" max="36" width="8.125" style="326" customWidth="1"/>
    <col min="37" max="56" width="7.5" style="326" customWidth="1"/>
    <col min="57" max="57" width="7.375" style="326" customWidth="1"/>
    <col min="58" max="58" width="8" style="326" customWidth="1"/>
    <col min="59" max="16384" width="9" style="327"/>
  </cols>
  <sheetData>
    <row r="1" spans="2:60" ht="32.25">
      <c r="B1" s="324" t="s">
        <v>178</v>
      </c>
      <c r="D1" s="287"/>
      <c r="E1" s="287"/>
      <c r="F1" s="287"/>
      <c r="G1" s="287"/>
      <c r="H1" s="287"/>
      <c r="I1" s="287"/>
      <c r="J1" s="287"/>
      <c r="K1" s="287"/>
      <c r="L1" s="287"/>
      <c r="M1" s="287"/>
      <c r="N1" s="287"/>
      <c r="P1" s="287" t="s">
        <v>299</v>
      </c>
      <c r="S1" s="287"/>
      <c r="T1" s="287"/>
      <c r="U1" s="287"/>
      <c r="V1" s="287"/>
      <c r="W1" s="287"/>
      <c r="X1" s="287"/>
      <c r="Y1" s="287"/>
      <c r="Z1" s="287"/>
      <c r="AA1" s="803" t="str">
        <f>'別添１　全国集計'!C3</f>
        <v>　　　　　　　　【令和３年４月３０日現在、令和３年１０月１３日集計】</v>
      </c>
      <c r="AB1" s="803"/>
      <c r="AC1" s="803"/>
      <c r="AD1" s="803"/>
      <c r="AE1" s="803"/>
      <c r="AF1" s="803"/>
      <c r="AG1" s="803"/>
      <c r="AH1" s="803"/>
      <c r="AI1" s="803"/>
      <c r="AJ1" s="803"/>
      <c r="AK1" s="803"/>
      <c r="AL1" s="803"/>
      <c r="AM1" s="803"/>
      <c r="AN1" s="803"/>
      <c r="AO1" s="803"/>
      <c r="AP1" s="803"/>
      <c r="AQ1" s="803"/>
      <c r="AR1" s="803"/>
      <c r="AS1" s="803"/>
      <c r="AT1" s="803"/>
      <c r="AU1" s="803"/>
      <c r="AV1" s="803"/>
      <c r="AW1" s="803"/>
      <c r="AX1" s="803"/>
      <c r="AY1" s="803"/>
      <c r="AZ1" s="803"/>
      <c r="BA1" s="803"/>
      <c r="BB1" s="803"/>
      <c r="BC1" s="803"/>
      <c r="BD1" s="803"/>
      <c r="BF1" s="287"/>
    </row>
    <row r="2" spans="2:60" ht="16.5" customHeight="1">
      <c r="B2" s="328"/>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c r="AJ2" s="329"/>
      <c r="AK2" s="329"/>
      <c r="AL2" s="329"/>
      <c r="AM2" s="329"/>
      <c r="AN2" s="329"/>
      <c r="AO2" s="329"/>
      <c r="AP2" s="329"/>
      <c r="AQ2" s="329"/>
      <c r="AR2" s="329"/>
      <c r="AS2" s="329"/>
      <c r="AT2" s="329"/>
      <c r="AU2" s="329"/>
      <c r="AV2" s="329"/>
      <c r="AW2" s="329"/>
      <c r="AX2" s="329"/>
      <c r="AY2" s="329"/>
      <c r="AZ2" s="329"/>
      <c r="BA2" s="329"/>
      <c r="BB2" s="329"/>
      <c r="BC2" s="329"/>
      <c r="BD2" s="329"/>
      <c r="BE2" s="329"/>
      <c r="BF2" s="329"/>
    </row>
    <row r="3" spans="2:60" ht="15" hidden="1" thickTop="1" thickBot="1">
      <c r="B3" s="330" t="s">
        <v>174</v>
      </c>
      <c r="C3" s="331"/>
      <c r="D3" s="332"/>
      <c r="E3" s="333"/>
      <c r="F3" s="334"/>
      <c r="G3" s="335" t="s">
        <v>214</v>
      </c>
      <c r="H3" s="335"/>
      <c r="I3" s="335"/>
      <c r="J3" s="335"/>
      <c r="K3" s="335"/>
      <c r="L3" s="336"/>
      <c r="M3" s="336"/>
      <c r="N3" s="336"/>
      <c r="O3" s="336"/>
      <c r="P3" s="336"/>
      <c r="Q3" s="336"/>
      <c r="R3" s="336"/>
      <c r="S3" s="336"/>
      <c r="T3" s="336"/>
      <c r="U3" s="336"/>
      <c r="V3" s="337"/>
      <c r="W3" s="336"/>
      <c r="X3" s="336"/>
      <c r="Y3" s="336"/>
      <c r="Z3" s="336"/>
      <c r="AA3" s="336"/>
      <c r="AB3" s="336"/>
      <c r="AC3" s="336"/>
      <c r="AD3" s="336"/>
      <c r="AE3" s="336"/>
      <c r="AF3" s="336"/>
      <c r="AG3" s="336"/>
      <c r="AH3" s="336"/>
      <c r="AI3" s="336"/>
      <c r="AJ3" s="337"/>
      <c r="AK3" s="336"/>
      <c r="AL3" s="336"/>
      <c r="AM3" s="336"/>
      <c r="AN3" s="336"/>
      <c r="AO3" s="336"/>
      <c r="AP3" s="336"/>
      <c r="AQ3" s="336"/>
      <c r="AR3" s="336"/>
      <c r="AS3" s="336"/>
      <c r="AT3" s="336"/>
      <c r="AU3" s="336"/>
      <c r="AV3" s="336"/>
      <c r="AW3" s="337"/>
      <c r="AX3" s="336"/>
      <c r="AY3" s="336"/>
      <c r="AZ3" s="336"/>
      <c r="BA3" s="336"/>
      <c r="BB3" s="336"/>
      <c r="BC3" s="336"/>
      <c r="BD3" s="336"/>
      <c r="BE3" s="336"/>
      <c r="BF3" s="338"/>
    </row>
    <row r="4" spans="2:60" s="349" customFormat="1" ht="14.25" hidden="1">
      <c r="B4" s="339"/>
      <c r="C4" s="782" t="s">
        <v>75</v>
      </c>
      <c r="D4" s="793" t="s">
        <v>175</v>
      </c>
      <c r="E4" s="796" t="s">
        <v>176</v>
      </c>
      <c r="F4" s="799" t="s">
        <v>79</v>
      </c>
      <c r="G4" s="340" t="s">
        <v>215</v>
      </c>
      <c r="H4" s="341"/>
      <c r="I4" s="341"/>
      <c r="J4" s="341"/>
      <c r="K4" s="342"/>
      <c r="L4" s="343"/>
      <c r="M4" s="343"/>
      <c r="N4" s="343"/>
      <c r="O4" s="344"/>
      <c r="P4" s="344"/>
      <c r="Q4" s="344"/>
      <c r="R4" s="344"/>
      <c r="S4" s="345"/>
      <c r="T4" s="345"/>
      <c r="U4" s="346"/>
      <c r="V4" s="347"/>
      <c r="W4" s="348" t="s">
        <v>216</v>
      </c>
      <c r="X4" s="348"/>
      <c r="Y4" s="348"/>
      <c r="Z4" s="348"/>
      <c r="AA4" s="348"/>
      <c r="AB4" s="345"/>
      <c r="AC4" s="345"/>
      <c r="AD4" s="345"/>
      <c r="AE4" s="345"/>
      <c r="AF4" s="345"/>
      <c r="AG4" s="346"/>
      <c r="AH4" s="346"/>
      <c r="AI4" s="346"/>
      <c r="AJ4" s="347"/>
      <c r="AK4" s="345" t="s">
        <v>217</v>
      </c>
      <c r="AL4" s="344"/>
      <c r="AM4" s="344"/>
      <c r="AN4" s="344"/>
      <c r="AO4" s="344"/>
      <c r="AP4" s="344"/>
      <c r="AQ4" s="344"/>
      <c r="AR4" s="344"/>
      <c r="AS4" s="344"/>
      <c r="AT4" s="344"/>
      <c r="AU4" s="344"/>
      <c r="AV4" s="346"/>
      <c r="AW4" s="347"/>
      <c r="AX4" s="345" t="s">
        <v>99</v>
      </c>
      <c r="AY4" s="345"/>
      <c r="AZ4" s="344"/>
      <c r="BA4" s="344"/>
      <c r="BB4" s="344"/>
      <c r="BC4" s="344"/>
      <c r="BD4" s="346"/>
      <c r="BE4" s="347"/>
      <c r="BF4" s="764" t="s">
        <v>45</v>
      </c>
    </row>
    <row r="5" spans="2:60" ht="51" hidden="1" customHeight="1">
      <c r="B5" s="339"/>
      <c r="C5" s="783"/>
      <c r="D5" s="794"/>
      <c r="E5" s="797"/>
      <c r="F5" s="800"/>
      <c r="G5" s="785" t="s">
        <v>41</v>
      </c>
      <c r="H5" s="786"/>
      <c r="I5" s="787"/>
      <c r="J5" s="791" t="s">
        <v>42</v>
      </c>
      <c r="K5" s="741"/>
      <c r="L5" s="741"/>
      <c r="M5" s="741"/>
      <c r="N5" s="741"/>
      <c r="O5" s="741"/>
      <c r="P5" s="741"/>
      <c r="Q5" s="741"/>
      <c r="R5" s="792"/>
      <c r="S5" s="750" t="s">
        <v>218</v>
      </c>
      <c r="T5" s="751"/>
      <c r="U5" s="752"/>
      <c r="V5" s="743" t="s">
        <v>0</v>
      </c>
      <c r="W5" s="523" t="s">
        <v>271</v>
      </c>
      <c r="X5" s="751" t="s">
        <v>272</v>
      </c>
      <c r="Y5" s="751"/>
      <c r="Z5" s="751"/>
      <c r="AA5" s="754"/>
      <c r="AB5" s="753" t="s">
        <v>273</v>
      </c>
      <c r="AC5" s="751"/>
      <c r="AD5" s="751"/>
      <c r="AE5" s="751"/>
      <c r="AF5" s="754"/>
      <c r="AG5" s="524" t="s">
        <v>274</v>
      </c>
      <c r="AH5" s="753" t="s">
        <v>275</v>
      </c>
      <c r="AI5" s="752"/>
      <c r="AJ5" s="732" t="s">
        <v>0</v>
      </c>
      <c r="AK5" s="737" t="s">
        <v>219</v>
      </c>
      <c r="AL5" s="738"/>
      <c r="AM5" s="738"/>
      <c r="AN5" s="738"/>
      <c r="AO5" s="738"/>
      <c r="AP5" s="738"/>
      <c r="AQ5" s="739"/>
      <c r="AR5" s="740" t="s">
        <v>220</v>
      </c>
      <c r="AS5" s="741"/>
      <c r="AT5" s="741"/>
      <c r="AU5" s="741"/>
      <c r="AV5" s="742"/>
      <c r="AW5" s="743" t="s">
        <v>0</v>
      </c>
      <c r="AX5" s="350"/>
      <c r="AY5" s="350"/>
      <c r="AZ5" s="350"/>
      <c r="BA5" s="350"/>
      <c r="BB5" s="350"/>
      <c r="BC5" s="350"/>
      <c r="BD5" s="351"/>
      <c r="BE5" s="732" t="s">
        <v>0</v>
      </c>
      <c r="BF5" s="765"/>
    </row>
    <row r="6" spans="2:60" s="352" customFormat="1" ht="72" hidden="1" customHeight="1">
      <c r="B6" s="339"/>
      <c r="C6" s="783"/>
      <c r="D6" s="794"/>
      <c r="E6" s="797"/>
      <c r="F6" s="800"/>
      <c r="G6" s="788"/>
      <c r="H6" s="789"/>
      <c r="I6" s="790"/>
      <c r="J6" s="802" t="s">
        <v>221</v>
      </c>
      <c r="K6" s="768"/>
      <c r="L6" s="767" t="s">
        <v>90</v>
      </c>
      <c r="M6" s="768"/>
      <c r="N6" s="767" t="s">
        <v>222</v>
      </c>
      <c r="O6" s="768"/>
      <c r="P6" s="755" t="s">
        <v>223</v>
      </c>
      <c r="Q6" s="755" t="s">
        <v>224</v>
      </c>
      <c r="R6" s="755" t="s">
        <v>225</v>
      </c>
      <c r="S6" s="755" t="s">
        <v>226</v>
      </c>
      <c r="T6" s="755" t="s">
        <v>227</v>
      </c>
      <c r="U6" s="735" t="s">
        <v>228</v>
      </c>
      <c r="V6" s="744"/>
      <c r="W6" s="778" t="s">
        <v>276</v>
      </c>
      <c r="X6" s="780" t="s">
        <v>229</v>
      </c>
      <c r="Y6" s="781"/>
      <c r="Z6" s="760"/>
      <c r="AA6" s="769" t="s">
        <v>230</v>
      </c>
      <c r="AB6" s="748" t="s">
        <v>231</v>
      </c>
      <c r="AC6" s="762" t="s">
        <v>98</v>
      </c>
      <c r="AD6" s="762" t="s">
        <v>232</v>
      </c>
      <c r="AE6" s="762" t="s">
        <v>233</v>
      </c>
      <c r="AF6" s="762" t="s">
        <v>234</v>
      </c>
      <c r="AG6" s="762" t="s">
        <v>235</v>
      </c>
      <c r="AH6" s="762" t="s">
        <v>236</v>
      </c>
      <c r="AI6" s="773" t="s">
        <v>237</v>
      </c>
      <c r="AJ6" s="733"/>
      <c r="AK6" s="775" t="s">
        <v>277</v>
      </c>
      <c r="AL6" s="757" t="s">
        <v>278</v>
      </c>
      <c r="AM6" s="755" t="s">
        <v>238</v>
      </c>
      <c r="AN6" s="755" t="s">
        <v>239</v>
      </c>
      <c r="AO6" s="757" t="s">
        <v>279</v>
      </c>
      <c r="AP6" s="759" t="s">
        <v>280</v>
      </c>
      <c r="AQ6" s="760"/>
      <c r="AR6" s="755" t="s">
        <v>240</v>
      </c>
      <c r="AS6" s="762" t="s">
        <v>241</v>
      </c>
      <c r="AT6" s="762" t="s">
        <v>92</v>
      </c>
      <c r="AU6" s="534" t="s">
        <v>91</v>
      </c>
      <c r="AV6" s="746" t="s">
        <v>242</v>
      </c>
      <c r="AW6" s="744"/>
      <c r="AX6" s="771" t="s">
        <v>243</v>
      </c>
      <c r="AY6" s="772"/>
      <c r="AZ6" s="748" t="s">
        <v>244</v>
      </c>
      <c r="BA6" s="748" t="s">
        <v>245</v>
      </c>
      <c r="BB6" s="748" t="s">
        <v>246</v>
      </c>
      <c r="BC6" s="763" t="s">
        <v>247</v>
      </c>
      <c r="BD6" s="777" t="s">
        <v>248</v>
      </c>
      <c r="BE6" s="733"/>
      <c r="BF6" s="765"/>
    </row>
    <row r="7" spans="2:60" s="352" customFormat="1" ht="80.45" hidden="1" customHeight="1">
      <c r="B7" s="339"/>
      <c r="C7" s="783"/>
      <c r="D7" s="794"/>
      <c r="E7" s="797"/>
      <c r="F7" s="800"/>
      <c r="G7" s="539" t="s">
        <v>43</v>
      </c>
      <c r="H7" s="540" t="s">
        <v>44</v>
      </c>
      <c r="I7" s="543" t="s">
        <v>46</v>
      </c>
      <c r="J7" s="544" t="s">
        <v>47</v>
      </c>
      <c r="K7" s="540" t="s">
        <v>96</v>
      </c>
      <c r="L7" s="545" t="s">
        <v>47</v>
      </c>
      <c r="M7" s="540" t="s">
        <v>96</v>
      </c>
      <c r="N7" s="545" t="s">
        <v>47</v>
      </c>
      <c r="O7" s="546" t="s">
        <v>181</v>
      </c>
      <c r="P7" s="756"/>
      <c r="Q7" s="756"/>
      <c r="R7" s="756"/>
      <c r="S7" s="756"/>
      <c r="T7" s="756"/>
      <c r="U7" s="736"/>
      <c r="V7" s="745"/>
      <c r="W7" s="779"/>
      <c r="X7" s="525" t="s">
        <v>249</v>
      </c>
      <c r="Y7" s="526" t="s">
        <v>114</v>
      </c>
      <c r="Z7" s="527" t="s">
        <v>115</v>
      </c>
      <c r="AA7" s="770"/>
      <c r="AB7" s="749"/>
      <c r="AC7" s="761"/>
      <c r="AD7" s="761"/>
      <c r="AE7" s="761"/>
      <c r="AF7" s="761"/>
      <c r="AG7" s="761"/>
      <c r="AH7" s="761"/>
      <c r="AI7" s="774"/>
      <c r="AJ7" s="734"/>
      <c r="AK7" s="776"/>
      <c r="AL7" s="761"/>
      <c r="AM7" s="756"/>
      <c r="AN7" s="756"/>
      <c r="AO7" s="758"/>
      <c r="AP7" s="535" t="s">
        <v>281</v>
      </c>
      <c r="AQ7" s="535" t="s">
        <v>282</v>
      </c>
      <c r="AR7" s="756"/>
      <c r="AS7" s="761"/>
      <c r="AT7" s="761"/>
      <c r="AU7" s="536"/>
      <c r="AV7" s="747"/>
      <c r="AW7" s="745"/>
      <c r="AX7" s="539" t="s">
        <v>47</v>
      </c>
      <c r="AY7" s="540" t="s">
        <v>96</v>
      </c>
      <c r="AZ7" s="749"/>
      <c r="BA7" s="749"/>
      <c r="BB7" s="749"/>
      <c r="BC7" s="749"/>
      <c r="BD7" s="774"/>
      <c r="BE7" s="734"/>
      <c r="BF7" s="766"/>
    </row>
    <row r="8" spans="2:60" ht="60" hidden="1" customHeight="1" thickBot="1">
      <c r="B8" s="339"/>
      <c r="C8" s="783"/>
      <c r="D8" s="795"/>
      <c r="E8" s="798"/>
      <c r="F8" s="801"/>
      <c r="G8" s="531" t="s">
        <v>81</v>
      </c>
      <c r="H8" s="532" t="s">
        <v>250</v>
      </c>
      <c r="I8" s="547" t="s">
        <v>250</v>
      </c>
      <c r="J8" s="548" t="s">
        <v>81</v>
      </c>
      <c r="K8" s="532" t="s">
        <v>251</v>
      </c>
      <c r="L8" s="531" t="s">
        <v>81</v>
      </c>
      <c r="M8" s="532" t="s">
        <v>251</v>
      </c>
      <c r="N8" s="531" t="s">
        <v>81</v>
      </c>
      <c r="O8" s="532" t="s">
        <v>252</v>
      </c>
      <c r="P8" s="532" t="s">
        <v>253</v>
      </c>
      <c r="Q8" s="532" t="s">
        <v>250</v>
      </c>
      <c r="R8" s="531" t="s">
        <v>250</v>
      </c>
      <c r="S8" s="532" t="s">
        <v>250</v>
      </c>
      <c r="T8" s="532" t="s">
        <v>250</v>
      </c>
      <c r="U8" s="533" t="s">
        <v>250</v>
      </c>
      <c r="V8" s="376"/>
      <c r="W8" s="528" t="s">
        <v>86</v>
      </c>
      <c r="X8" s="529" t="s">
        <v>250</v>
      </c>
      <c r="Y8" s="529" t="s">
        <v>250</v>
      </c>
      <c r="Z8" s="529" t="s">
        <v>250</v>
      </c>
      <c r="AA8" s="530" t="s">
        <v>86</v>
      </c>
      <c r="AB8" s="530" t="s">
        <v>81</v>
      </c>
      <c r="AC8" s="531" t="s">
        <v>81</v>
      </c>
      <c r="AD8" s="532" t="s">
        <v>82</v>
      </c>
      <c r="AE8" s="532" t="s">
        <v>254</v>
      </c>
      <c r="AF8" s="531" t="s">
        <v>254</v>
      </c>
      <c r="AG8" s="532" t="s">
        <v>81</v>
      </c>
      <c r="AH8" s="532" t="s">
        <v>81</v>
      </c>
      <c r="AI8" s="533" t="s">
        <v>81</v>
      </c>
      <c r="AJ8" s="379"/>
      <c r="AK8" s="531" t="s">
        <v>81</v>
      </c>
      <c r="AL8" s="532" t="s">
        <v>81</v>
      </c>
      <c r="AM8" s="531" t="s">
        <v>81</v>
      </c>
      <c r="AN8" s="532" t="s">
        <v>82</v>
      </c>
      <c r="AO8" s="532" t="s">
        <v>81</v>
      </c>
      <c r="AP8" s="532" t="s">
        <v>253</v>
      </c>
      <c r="AQ8" s="532" t="s">
        <v>283</v>
      </c>
      <c r="AR8" s="532" t="s">
        <v>254</v>
      </c>
      <c r="AS8" s="531" t="s">
        <v>81</v>
      </c>
      <c r="AT8" s="532" t="s">
        <v>81</v>
      </c>
      <c r="AU8" s="537" t="s">
        <v>81</v>
      </c>
      <c r="AV8" s="538" t="s">
        <v>250</v>
      </c>
      <c r="AW8" s="380"/>
      <c r="AX8" s="537" t="s">
        <v>81</v>
      </c>
      <c r="AY8" s="541" t="s">
        <v>252</v>
      </c>
      <c r="AZ8" s="542" t="s">
        <v>254</v>
      </c>
      <c r="BA8" s="530" t="s">
        <v>250</v>
      </c>
      <c r="BB8" s="530" t="s">
        <v>250</v>
      </c>
      <c r="BC8" s="530" t="s">
        <v>250</v>
      </c>
      <c r="BD8" s="533" t="s">
        <v>253</v>
      </c>
      <c r="BE8" s="379"/>
      <c r="BF8" s="381"/>
    </row>
    <row r="9" spans="2:60" s="571" customFormat="1" ht="29.25" hidden="1" customHeight="1">
      <c r="B9" s="377">
        <v>1</v>
      </c>
      <c r="C9" s="356" t="s">
        <v>127</v>
      </c>
      <c r="D9" s="468">
        <v>1423</v>
      </c>
      <c r="E9" s="469">
        <v>1259</v>
      </c>
      <c r="F9" s="465">
        <f>E9/D9</f>
        <v>0.88475052705551649</v>
      </c>
      <c r="G9" s="585">
        <v>2140</v>
      </c>
      <c r="H9" s="586">
        <v>2094</v>
      </c>
      <c r="I9" s="587">
        <v>1914</v>
      </c>
      <c r="J9" s="586">
        <v>2314</v>
      </c>
      <c r="K9" s="586">
        <v>1385</v>
      </c>
      <c r="L9" s="585">
        <v>1880</v>
      </c>
      <c r="M9" s="586">
        <v>1489</v>
      </c>
      <c r="N9" s="586">
        <v>664</v>
      </c>
      <c r="O9" s="586">
        <v>413</v>
      </c>
      <c r="P9" s="586">
        <v>1224</v>
      </c>
      <c r="Q9" s="586">
        <v>1040</v>
      </c>
      <c r="R9" s="586">
        <v>1608</v>
      </c>
      <c r="S9" s="586">
        <v>2266</v>
      </c>
      <c r="T9" s="586">
        <v>2278</v>
      </c>
      <c r="U9" s="587">
        <v>2288</v>
      </c>
      <c r="V9" s="510">
        <f>SUM(G9:U9)</f>
        <v>24997</v>
      </c>
      <c r="W9" s="587">
        <v>2236</v>
      </c>
      <c r="X9" s="587">
        <v>2278</v>
      </c>
      <c r="Y9" s="588">
        <v>1904</v>
      </c>
      <c r="Z9" s="588">
        <v>2321</v>
      </c>
      <c r="AA9" s="588">
        <v>3057</v>
      </c>
      <c r="AB9" s="588">
        <v>2344</v>
      </c>
      <c r="AC9" s="588">
        <v>2379</v>
      </c>
      <c r="AD9" s="588">
        <v>3024</v>
      </c>
      <c r="AE9" s="588">
        <v>2475</v>
      </c>
      <c r="AF9" s="588">
        <v>1752</v>
      </c>
      <c r="AG9" s="586">
        <v>2118</v>
      </c>
      <c r="AH9" s="586">
        <v>1328</v>
      </c>
      <c r="AI9" s="587">
        <v>1352</v>
      </c>
      <c r="AJ9" s="510">
        <f>SUM(W9:AI9)</f>
        <v>28568</v>
      </c>
      <c r="AK9" s="587">
        <v>2290</v>
      </c>
      <c r="AL9" s="586">
        <v>2232</v>
      </c>
      <c r="AM9" s="585">
        <v>2438</v>
      </c>
      <c r="AN9" s="585">
        <v>2991</v>
      </c>
      <c r="AO9" s="585">
        <v>2184</v>
      </c>
      <c r="AP9" s="585">
        <v>518</v>
      </c>
      <c r="AQ9" s="586">
        <v>939</v>
      </c>
      <c r="AR9" s="586">
        <v>2973</v>
      </c>
      <c r="AS9" s="586">
        <v>1708</v>
      </c>
      <c r="AT9" s="586">
        <v>1030</v>
      </c>
      <c r="AU9" s="586">
        <v>1954</v>
      </c>
      <c r="AV9" s="587">
        <v>1876</v>
      </c>
      <c r="AW9" s="510">
        <f>SUM(AK9:AV9)</f>
        <v>23133</v>
      </c>
      <c r="AX9" s="587">
        <v>1724</v>
      </c>
      <c r="AY9" s="586">
        <v>1286</v>
      </c>
      <c r="AZ9" s="589">
        <v>1536</v>
      </c>
      <c r="BA9" s="587">
        <v>1392</v>
      </c>
      <c r="BB9" s="587">
        <v>1686</v>
      </c>
      <c r="BC9" s="587">
        <v>1236</v>
      </c>
      <c r="BD9" s="590">
        <v>998</v>
      </c>
      <c r="BE9" s="510">
        <f>SUM(AX9:BD9)</f>
        <v>9858</v>
      </c>
      <c r="BF9" s="591">
        <f t="shared" ref="BF9:BF56" si="0">V9+AJ9+AW9+BE9</f>
        <v>86556</v>
      </c>
    </row>
    <row r="10" spans="2:60" s="571" customFormat="1" ht="29.25" hidden="1" customHeight="1">
      <c r="B10" s="357">
        <v>2</v>
      </c>
      <c r="C10" s="358" t="s">
        <v>128</v>
      </c>
      <c r="D10" s="470">
        <v>477</v>
      </c>
      <c r="E10" s="471">
        <v>459</v>
      </c>
      <c r="F10" s="466">
        <f t="shared" ref="F10:F56" si="1">E10/D10</f>
        <v>0.96226415094339623</v>
      </c>
      <c r="G10" s="565">
        <v>872</v>
      </c>
      <c r="H10" s="566">
        <v>846</v>
      </c>
      <c r="I10" s="567">
        <v>816</v>
      </c>
      <c r="J10" s="566">
        <v>880</v>
      </c>
      <c r="K10" s="566">
        <v>481</v>
      </c>
      <c r="L10" s="565">
        <v>830</v>
      </c>
      <c r="M10" s="566">
        <v>708</v>
      </c>
      <c r="N10" s="566">
        <v>484</v>
      </c>
      <c r="O10" s="566">
        <v>112</v>
      </c>
      <c r="P10" s="566">
        <v>455</v>
      </c>
      <c r="Q10" s="566">
        <v>586</v>
      </c>
      <c r="R10" s="566">
        <v>782</v>
      </c>
      <c r="S10" s="566">
        <v>894</v>
      </c>
      <c r="T10" s="566">
        <v>708</v>
      </c>
      <c r="U10" s="567">
        <v>878</v>
      </c>
      <c r="V10" s="511">
        <f t="shared" ref="V10:V55" si="2">SUM(G10:U10)</f>
        <v>10332</v>
      </c>
      <c r="W10" s="567">
        <v>839</v>
      </c>
      <c r="X10" s="567">
        <v>848</v>
      </c>
      <c r="Y10" s="566">
        <v>816</v>
      </c>
      <c r="Z10" s="566">
        <v>882</v>
      </c>
      <c r="AA10" s="566">
        <v>1091</v>
      </c>
      <c r="AB10" s="566">
        <v>852</v>
      </c>
      <c r="AC10" s="566">
        <v>900</v>
      </c>
      <c r="AD10" s="566">
        <v>465</v>
      </c>
      <c r="AE10" s="566">
        <v>1092</v>
      </c>
      <c r="AF10" s="566">
        <v>699</v>
      </c>
      <c r="AG10" s="566">
        <v>874</v>
      </c>
      <c r="AH10" s="566">
        <v>784</v>
      </c>
      <c r="AI10" s="567">
        <v>766</v>
      </c>
      <c r="AJ10" s="511">
        <f t="shared" ref="AJ10:AJ55" si="3">SUM(W10:AI10)</f>
        <v>10908</v>
      </c>
      <c r="AK10" s="567">
        <v>576</v>
      </c>
      <c r="AL10" s="566">
        <v>552</v>
      </c>
      <c r="AM10" s="565">
        <v>906</v>
      </c>
      <c r="AN10" s="565">
        <v>1194</v>
      </c>
      <c r="AO10" s="565">
        <v>796</v>
      </c>
      <c r="AP10" s="565">
        <v>188</v>
      </c>
      <c r="AQ10" s="566">
        <v>349</v>
      </c>
      <c r="AR10" s="566">
        <v>642</v>
      </c>
      <c r="AS10" s="566">
        <v>344</v>
      </c>
      <c r="AT10" s="566">
        <v>594</v>
      </c>
      <c r="AU10" s="566">
        <v>822</v>
      </c>
      <c r="AV10" s="567">
        <v>822</v>
      </c>
      <c r="AW10" s="511">
        <f t="shared" ref="AW10:AW55" si="4">SUM(AK10:AV10)</f>
        <v>7785</v>
      </c>
      <c r="AX10" s="567">
        <v>696</v>
      </c>
      <c r="AY10" s="566">
        <v>230</v>
      </c>
      <c r="AZ10" s="568">
        <v>918</v>
      </c>
      <c r="BA10" s="567">
        <v>692</v>
      </c>
      <c r="BB10" s="567">
        <v>790</v>
      </c>
      <c r="BC10" s="567">
        <v>406</v>
      </c>
      <c r="BD10" s="569">
        <v>417</v>
      </c>
      <c r="BE10" s="511">
        <f t="shared" ref="BE10:BE55" si="5">SUM(AX10:BD10)</f>
        <v>4149</v>
      </c>
      <c r="BF10" s="570">
        <f t="shared" si="0"/>
        <v>33174</v>
      </c>
    </row>
    <row r="11" spans="2:60" s="571" customFormat="1" ht="29.25" hidden="1" customHeight="1">
      <c r="B11" s="357">
        <v>3</v>
      </c>
      <c r="C11" s="358" t="s">
        <v>129</v>
      </c>
      <c r="D11" s="470">
        <v>230</v>
      </c>
      <c r="E11" s="471">
        <v>207</v>
      </c>
      <c r="F11" s="466">
        <f t="shared" si="1"/>
        <v>0.9</v>
      </c>
      <c r="G11" s="565">
        <v>378</v>
      </c>
      <c r="H11" s="566">
        <v>372</v>
      </c>
      <c r="I11" s="567">
        <v>364</v>
      </c>
      <c r="J11" s="566">
        <v>384</v>
      </c>
      <c r="K11" s="566">
        <v>220</v>
      </c>
      <c r="L11" s="565">
        <v>368</v>
      </c>
      <c r="M11" s="566">
        <v>344</v>
      </c>
      <c r="N11" s="566">
        <v>142</v>
      </c>
      <c r="O11" s="566">
        <v>78</v>
      </c>
      <c r="P11" s="566">
        <v>203</v>
      </c>
      <c r="Q11" s="566">
        <v>154</v>
      </c>
      <c r="R11" s="566">
        <v>320</v>
      </c>
      <c r="S11" s="566">
        <v>408</v>
      </c>
      <c r="T11" s="566">
        <v>362</v>
      </c>
      <c r="U11" s="567">
        <v>384</v>
      </c>
      <c r="V11" s="511">
        <f t="shared" si="2"/>
        <v>4481</v>
      </c>
      <c r="W11" s="567">
        <v>391</v>
      </c>
      <c r="X11" s="567">
        <v>401</v>
      </c>
      <c r="Y11" s="566">
        <v>328</v>
      </c>
      <c r="Z11" s="566">
        <v>396</v>
      </c>
      <c r="AA11" s="566">
        <v>512</v>
      </c>
      <c r="AB11" s="566">
        <v>374</v>
      </c>
      <c r="AC11" s="566">
        <v>374</v>
      </c>
      <c r="AD11" s="566">
        <v>435</v>
      </c>
      <c r="AE11" s="566">
        <v>489</v>
      </c>
      <c r="AF11" s="566">
        <v>402</v>
      </c>
      <c r="AG11" s="566">
        <v>376</v>
      </c>
      <c r="AH11" s="566">
        <v>282</v>
      </c>
      <c r="AI11" s="567">
        <v>308</v>
      </c>
      <c r="AJ11" s="511">
        <f t="shared" si="3"/>
        <v>5068</v>
      </c>
      <c r="AK11" s="567">
        <v>347</v>
      </c>
      <c r="AL11" s="566">
        <v>362</v>
      </c>
      <c r="AM11" s="565">
        <v>402</v>
      </c>
      <c r="AN11" s="565">
        <v>518</v>
      </c>
      <c r="AO11" s="565">
        <v>371</v>
      </c>
      <c r="AP11" s="565">
        <v>92</v>
      </c>
      <c r="AQ11" s="566">
        <v>194</v>
      </c>
      <c r="AR11" s="566">
        <v>460</v>
      </c>
      <c r="AS11" s="566">
        <v>340</v>
      </c>
      <c r="AT11" s="566">
        <v>218</v>
      </c>
      <c r="AU11" s="566">
        <v>347</v>
      </c>
      <c r="AV11" s="567">
        <v>344</v>
      </c>
      <c r="AW11" s="511">
        <f t="shared" si="4"/>
        <v>3995</v>
      </c>
      <c r="AX11" s="567">
        <v>286</v>
      </c>
      <c r="AY11" s="566">
        <v>154</v>
      </c>
      <c r="AZ11" s="568">
        <v>202</v>
      </c>
      <c r="BA11" s="567">
        <v>352</v>
      </c>
      <c r="BB11" s="567">
        <v>330</v>
      </c>
      <c r="BC11" s="567">
        <v>257</v>
      </c>
      <c r="BD11" s="569">
        <v>184</v>
      </c>
      <c r="BE11" s="511">
        <f t="shared" si="5"/>
        <v>1765</v>
      </c>
      <c r="BF11" s="570">
        <f t="shared" si="0"/>
        <v>15309</v>
      </c>
    </row>
    <row r="12" spans="2:60" s="571" customFormat="1" ht="29.25" hidden="1" customHeight="1">
      <c r="B12" s="355">
        <v>4</v>
      </c>
      <c r="C12" s="378" t="s">
        <v>130</v>
      </c>
      <c r="D12" s="472">
        <v>354</v>
      </c>
      <c r="E12" s="473">
        <v>343</v>
      </c>
      <c r="F12" s="467">
        <f t="shared" si="1"/>
        <v>0.96892655367231639</v>
      </c>
      <c r="G12" s="579">
        <v>558</v>
      </c>
      <c r="H12" s="580">
        <v>516</v>
      </c>
      <c r="I12" s="581">
        <v>468</v>
      </c>
      <c r="J12" s="580">
        <v>650</v>
      </c>
      <c r="K12" s="580">
        <v>356</v>
      </c>
      <c r="L12" s="579">
        <v>610</v>
      </c>
      <c r="M12" s="580">
        <v>535</v>
      </c>
      <c r="N12" s="580">
        <v>264</v>
      </c>
      <c r="O12" s="580">
        <v>152</v>
      </c>
      <c r="P12" s="580">
        <v>332</v>
      </c>
      <c r="Q12" s="580">
        <v>280</v>
      </c>
      <c r="R12" s="580">
        <v>564</v>
      </c>
      <c r="S12" s="580">
        <v>572</v>
      </c>
      <c r="T12" s="580">
        <v>620</v>
      </c>
      <c r="U12" s="581">
        <v>634</v>
      </c>
      <c r="V12" s="512">
        <f t="shared" si="2"/>
        <v>7111</v>
      </c>
      <c r="W12" s="581">
        <v>616</v>
      </c>
      <c r="X12" s="581">
        <v>608</v>
      </c>
      <c r="Y12" s="580">
        <v>528</v>
      </c>
      <c r="Z12" s="580">
        <v>648</v>
      </c>
      <c r="AA12" s="580">
        <v>881</v>
      </c>
      <c r="AB12" s="580">
        <v>624</v>
      </c>
      <c r="AC12" s="580">
        <v>668</v>
      </c>
      <c r="AD12" s="580">
        <v>690</v>
      </c>
      <c r="AE12" s="580">
        <v>720</v>
      </c>
      <c r="AF12" s="580">
        <v>573</v>
      </c>
      <c r="AG12" s="580">
        <v>508</v>
      </c>
      <c r="AH12" s="580">
        <v>518</v>
      </c>
      <c r="AI12" s="581">
        <v>504</v>
      </c>
      <c r="AJ12" s="512">
        <f t="shared" si="3"/>
        <v>8086</v>
      </c>
      <c r="AK12" s="581">
        <v>578</v>
      </c>
      <c r="AL12" s="580">
        <v>566</v>
      </c>
      <c r="AM12" s="579">
        <v>650</v>
      </c>
      <c r="AN12" s="579">
        <v>837</v>
      </c>
      <c r="AO12" s="579">
        <v>534</v>
      </c>
      <c r="AP12" s="579">
        <v>134</v>
      </c>
      <c r="AQ12" s="580">
        <v>283</v>
      </c>
      <c r="AR12" s="580">
        <v>849</v>
      </c>
      <c r="AS12" s="580">
        <v>578</v>
      </c>
      <c r="AT12" s="580">
        <v>350</v>
      </c>
      <c r="AU12" s="580">
        <v>572</v>
      </c>
      <c r="AV12" s="581">
        <v>594</v>
      </c>
      <c r="AW12" s="512">
        <f t="shared" si="4"/>
        <v>6525</v>
      </c>
      <c r="AX12" s="581">
        <v>500</v>
      </c>
      <c r="AY12" s="580">
        <v>310</v>
      </c>
      <c r="AZ12" s="582">
        <v>510</v>
      </c>
      <c r="BA12" s="581">
        <v>596</v>
      </c>
      <c r="BB12" s="581">
        <v>586</v>
      </c>
      <c r="BC12" s="581">
        <v>446</v>
      </c>
      <c r="BD12" s="583">
        <v>316</v>
      </c>
      <c r="BE12" s="512">
        <f t="shared" si="5"/>
        <v>3264</v>
      </c>
      <c r="BF12" s="584">
        <f t="shared" si="0"/>
        <v>24986</v>
      </c>
    </row>
    <row r="13" spans="2:60" s="571" customFormat="1" ht="29.25" hidden="1" customHeight="1">
      <c r="B13" s="357">
        <v>5</v>
      </c>
      <c r="C13" s="358" t="s">
        <v>131</v>
      </c>
      <c r="D13" s="470">
        <v>371</v>
      </c>
      <c r="E13" s="471">
        <v>371</v>
      </c>
      <c r="F13" s="466">
        <f t="shared" si="1"/>
        <v>1</v>
      </c>
      <c r="G13" s="565">
        <v>604</v>
      </c>
      <c r="H13" s="566">
        <v>558</v>
      </c>
      <c r="I13" s="567">
        <v>512</v>
      </c>
      <c r="J13" s="566">
        <v>674</v>
      </c>
      <c r="K13" s="566">
        <v>394</v>
      </c>
      <c r="L13" s="565">
        <v>602</v>
      </c>
      <c r="M13" s="566">
        <v>500</v>
      </c>
      <c r="N13" s="566">
        <v>234</v>
      </c>
      <c r="O13" s="566">
        <v>165</v>
      </c>
      <c r="P13" s="566">
        <v>362</v>
      </c>
      <c r="Q13" s="566">
        <v>260</v>
      </c>
      <c r="R13" s="566">
        <v>574</v>
      </c>
      <c r="S13" s="566">
        <v>676</v>
      </c>
      <c r="T13" s="566">
        <v>652</v>
      </c>
      <c r="U13" s="567">
        <v>664</v>
      </c>
      <c r="V13" s="511">
        <f t="shared" si="2"/>
        <v>7431</v>
      </c>
      <c r="W13" s="567">
        <v>657</v>
      </c>
      <c r="X13" s="567">
        <v>636</v>
      </c>
      <c r="Y13" s="566">
        <v>528</v>
      </c>
      <c r="Z13" s="566">
        <v>708</v>
      </c>
      <c r="AA13" s="566">
        <v>908</v>
      </c>
      <c r="AB13" s="566">
        <v>682</v>
      </c>
      <c r="AC13" s="566">
        <v>718</v>
      </c>
      <c r="AD13" s="566">
        <v>801</v>
      </c>
      <c r="AE13" s="566">
        <v>750</v>
      </c>
      <c r="AF13" s="566">
        <v>585</v>
      </c>
      <c r="AG13" s="566">
        <v>576</v>
      </c>
      <c r="AH13" s="566">
        <v>446</v>
      </c>
      <c r="AI13" s="567">
        <v>474</v>
      </c>
      <c r="AJ13" s="511">
        <f t="shared" si="3"/>
        <v>8469</v>
      </c>
      <c r="AK13" s="567">
        <v>690</v>
      </c>
      <c r="AL13" s="566">
        <v>686</v>
      </c>
      <c r="AM13" s="565">
        <v>714</v>
      </c>
      <c r="AN13" s="565">
        <v>846</v>
      </c>
      <c r="AO13" s="565">
        <v>652</v>
      </c>
      <c r="AP13" s="565">
        <v>145</v>
      </c>
      <c r="AQ13" s="566">
        <v>313</v>
      </c>
      <c r="AR13" s="566">
        <v>882</v>
      </c>
      <c r="AS13" s="566">
        <v>490</v>
      </c>
      <c r="AT13" s="566">
        <v>368</v>
      </c>
      <c r="AU13" s="566">
        <v>564</v>
      </c>
      <c r="AV13" s="567">
        <v>612</v>
      </c>
      <c r="AW13" s="511">
        <f t="shared" si="4"/>
        <v>6962</v>
      </c>
      <c r="AX13" s="567">
        <v>416</v>
      </c>
      <c r="AY13" s="566">
        <v>293</v>
      </c>
      <c r="AZ13" s="568">
        <v>450</v>
      </c>
      <c r="BA13" s="567">
        <v>598</v>
      </c>
      <c r="BB13" s="567">
        <v>518</v>
      </c>
      <c r="BC13" s="567">
        <v>458</v>
      </c>
      <c r="BD13" s="569">
        <v>307</v>
      </c>
      <c r="BE13" s="511">
        <f t="shared" si="5"/>
        <v>3040</v>
      </c>
      <c r="BF13" s="570">
        <f t="shared" si="0"/>
        <v>25902</v>
      </c>
    </row>
    <row r="14" spans="2:60" s="571" customFormat="1" ht="29.25" hidden="1" customHeight="1">
      <c r="B14" s="593">
        <v>6</v>
      </c>
      <c r="C14" s="594" t="s">
        <v>132</v>
      </c>
      <c r="D14" s="470">
        <v>520</v>
      </c>
      <c r="E14" s="471">
        <v>435</v>
      </c>
      <c r="F14" s="466">
        <f t="shared" si="1"/>
        <v>0.83653846153846156</v>
      </c>
      <c r="G14" s="565">
        <v>746</v>
      </c>
      <c r="H14" s="566">
        <v>742</v>
      </c>
      <c r="I14" s="567">
        <v>684</v>
      </c>
      <c r="J14" s="566">
        <v>782</v>
      </c>
      <c r="K14" s="566">
        <v>503</v>
      </c>
      <c r="L14" s="565">
        <v>756</v>
      </c>
      <c r="M14" s="566">
        <v>649</v>
      </c>
      <c r="N14" s="566">
        <v>274</v>
      </c>
      <c r="O14" s="566">
        <v>201</v>
      </c>
      <c r="P14" s="566">
        <v>420</v>
      </c>
      <c r="Q14" s="566">
        <v>282</v>
      </c>
      <c r="R14" s="566">
        <v>666</v>
      </c>
      <c r="S14" s="566">
        <v>819</v>
      </c>
      <c r="T14" s="566">
        <v>786</v>
      </c>
      <c r="U14" s="567">
        <v>796</v>
      </c>
      <c r="V14" s="595">
        <f t="shared" si="2"/>
        <v>9106</v>
      </c>
      <c r="W14" s="567">
        <v>836</v>
      </c>
      <c r="X14" s="567">
        <v>762</v>
      </c>
      <c r="Y14" s="566">
        <v>652</v>
      </c>
      <c r="Z14" s="566">
        <v>822</v>
      </c>
      <c r="AA14" s="566">
        <v>1079</v>
      </c>
      <c r="AB14" s="566">
        <v>798</v>
      </c>
      <c r="AC14" s="566">
        <v>848</v>
      </c>
      <c r="AD14" s="566">
        <v>951</v>
      </c>
      <c r="AE14" s="566">
        <v>919</v>
      </c>
      <c r="AF14" s="566">
        <v>708</v>
      </c>
      <c r="AG14" s="566">
        <v>747</v>
      </c>
      <c r="AH14" s="566">
        <v>582</v>
      </c>
      <c r="AI14" s="567">
        <v>610</v>
      </c>
      <c r="AJ14" s="511">
        <f t="shared" si="3"/>
        <v>10314</v>
      </c>
      <c r="AK14" s="567">
        <v>796</v>
      </c>
      <c r="AL14" s="566">
        <v>790</v>
      </c>
      <c r="AM14" s="565">
        <v>860</v>
      </c>
      <c r="AN14" s="565">
        <v>1014</v>
      </c>
      <c r="AO14" s="565">
        <v>734</v>
      </c>
      <c r="AP14" s="565">
        <v>209</v>
      </c>
      <c r="AQ14" s="566">
        <v>342</v>
      </c>
      <c r="AR14" s="566">
        <v>1029</v>
      </c>
      <c r="AS14" s="566">
        <v>624</v>
      </c>
      <c r="AT14" s="566">
        <v>486</v>
      </c>
      <c r="AU14" s="566">
        <v>732</v>
      </c>
      <c r="AV14" s="567">
        <v>726</v>
      </c>
      <c r="AW14" s="511">
        <f t="shared" si="4"/>
        <v>8342</v>
      </c>
      <c r="AX14" s="567">
        <v>684</v>
      </c>
      <c r="AY14" s="566">
        <v>602</v>
      </c>
      <c r="AZ14" s="568">
        <v>942</v>
      </c>
      <c r="BA14" s="567">
        <v>620</v>
      </c>
      <c r="BB14" s="567">
        <v>654</v>
      </c>
      <c r="BC14" s="567">
        <v>560</v>
      </c>
      <c r="BD14" s="569">
        <v>391</v>
      </c>
      <c r="BE14" s="511">
        <f t="shared" si="5"/>
        <v>4453</v>
      </c>
      <c r="BF14" s="570">
        <f t="shared" si="0"/>
        <v>32215</v>
      </c>
      <c r="BH14" s="592"/>
    </row>
    <row r="15" spans="2:60" s="571" customFormat="1" ht="29.25" hidden="1" customHeight="1">
      <c r="B15" s="357">
        <v>7</v>
      </c>
      <c r="C15" s="358" t="s">
        <v>133</v>
      </c>
      <c r="D15" s="470">
        <v>612</v>
      </c>
      <c r="E15" s="471">
        <v>549</v>
      </c>
      <c r="F15" s="466">
        <f t="shared" si="1"/>
        <v>0.8970588235294118</v>
      </c>
      <c r="G15" s="565">
        <v>900</v>
      </c>
      <c r="H15" s="566">
        <v>828</v>
      </c>
      <c r="I15" s="567">
        <v>776</v>
      </c>
      <c r="J15" s="566">
        <v>918</v>
      </c>
      <c r="K15" s="566">
        <v>561</v>
      </c>
      <c r="L15" s="565">
        <v>864</v>
      </c>
      <c r="M15" s="566">
        <v>742</v>
      </c>
      <c r="N15" s="566">
        <v>254</v>
      </c>
      <c r="O15" s="566">
        <v>173</v>
      </c>
      <c r="P15" s="566">
        <v>523</v>
      </c>
      <c r="Q15" s="566">
        <v>424</v>
      </c>
      <c r="R15" s="566">
        <v>774</v>
      </c>
      <c r="S15" s="566">
        <v>1008</v>
      </c>
      <c r="T15" s="566">
        <v>992</v>
      </c>
      <c r="U15" s="567">
        <v>936</v>
      </c>
      <c r="V15" s="511">
        <f t="shared" si="2"/>
        <v>10673</v>
      </c>
      <c r="W15" s="567">
        <v>942</v>
      </c>
      <c r="X15" s="567">
        <v>872</v>
      </c>
      <c r="Y15" s="566">
        <v>768</v>
      </c>
      <c r="Z15" s="566">
        <v>918</v>
      </c>
      <c r="AA15" s="566">
        <v>1268</v>
      </c>
      <c r="AB15" s="566">
        <v>972</v>
      </c>
      <c r="AC15" s="566">
        <v>980</v>
      </c>
      <c r="AD15" s="566">
        <v>1230</v>
      </c>
      <c r="AE15" s="566">
        <v>1026</v>
      </c>
      <c r="AF15" s="566">
        <v>759</v>
      </c>
      <c r="AG15" s="566">
        <v>894</v>
      </c>
      <c r="AH15" s="566">
        <v>636</v>
      </c>
      <c r="AI15" s="567">
        <v>642</v>
      </c>
      <c r="AJ15" s="511">
        <f t="shared" si="3"/>
        <v>11907</v>
      </c>
      <c r="AK15" s="567">
        <v>986</v>
      </c>
      <c r="AL15" s="566">
        <v>958</v>
      </c>
      <c r="AM15" s="565">
        <v>1060</v>
      </c>
      <c r="AN15" s="565">
        <v>1392</v>
      </c>
      <c r="AO15" s="565">
        <v>910</v>
      </c>
      <c r="AP15" s="565">
        <v>191</v>
      </c>
      <c r="AQ15" s="566">
        <v>370</v>
      </c>
      <c r="AR15" s="566">
        <v>1221</v>
      </c>
      <c r="AS15" s="566">
        <v>674</v>
      </c>
      <c r="AT15" s="566">
        <v>528</v>
      </c>
      <c r="AU15" s="566">
        <v>796</v>
      </c>
      <c r="AV15" s="567">
        <v>780</v>
      </c>
      <c r="AW15" s="511">
        <f t="shared" si="4"/>
        <v>9866</v>
      </c>
      <c r="AX15" s="567">
        <v>718</v>
      </c>
      <c r="AY15" s="566">
        <v>595</v>
      </c>
      <c r="AZ15" s="568">
        <v>828</v>
      </c>
      <c r="BA15" s="567">
        <v>518</v>
      </c>
      <c r="BB15" s="567">
        <v>670</v>
      </c>
      <c r="BC15" s="567">
        <v>578</v>
      </c>
      <c r="BD15" s="569">
        <v>433</v>
      </c>
      <c r="BE15" s="511">
        <f t="shared" si="5"/>
        <v>4340</v>
      </c>
      <c r="BF15" s="570">
        <f t="shared" si="0"/>
        <v>36786</v>
      </c>
    </row>
    <row r="16" spans="2:60" s="571" customFormat="1" ht="29.25" hidden="1" customHeight="1">
      <c r="B16" s="357">
        <v>8</v>
      </c>
      <c r="C16" s="358" t="s">
        <v>134</v>
      </c>
      <c r="D16" s="470">
        <v>502</v>
      </c>
      <c r="E16" s="471">
        <v>419</v>
      </c>
      <c r="F16" s="466">
        <f t="shared" si="1"/>
        <v>0.83466135458167334</v>
      </c>
      <c r="G16" s="565">
        <v>608</v>
      </c>
      <c r="H16" s="566">
        <v>534</v>
      </c>
      <c r="I16" s="567">
        <v>518</v>
      </c>
      <c r="J16" s="566">
        <v>686</v>
      </c>
      <c r="K16" s="566">
        <v>251</v>
      </c>
      <c r="L16" s="565">
        <v>646</v>
      </c>
      <c r="M16" s="566">
        <v>517</v>
      </c>
      <c r="N16" s="566">
        <v>226</v>
      </c>
      <c r="O16" s="566">
        <v>115</v>
      </c>
      <c r="P16" s="566">
        <v>407</v>
      </c>
      <c r="Q16" s="566">
        <v>294</v>
      </c>
      <c r="R16" s="566">
        <v>630</v>
      </c>
      <c r="S16" s="566">
        <v>612</v>
      </c>
      <c r="T16" s="566">
        <v>666</v>
      </c>
      <c r="U16" s="567">
        <v>750</v>
      </c>
      <c r="V16" s="511">
        <f t="shared" si="2"/>
        <v>7460</v>
      </c>
      <c r="W16" s="567">
        <v>670</v>
      </c>
      <c r="X16" s="567">
        <v>614</v>
      </c>
      <c r="Y16" s="566">
        <v>550</v>
      </c>
      <c r="Z16" s="566">
        <v>662</v>
      </c>
      <c r="AA16" s="566">
        <v>1004</v>
      </c>
      <c r="AB16" s="566">
        <v>752</v>
      </c>
      <c r="AC16" s="566">
        <v>800</v>
      </c>
      <c r="AD16" s="566">
        <v>900</v>
      </c>
      <c r="AE16" s="566">
        <v>885</v>
      </c>
      <c r="AF16" s="566">
        <v>576</v>
      </c>
      <c r="AG16" s="566">
        <v>542</v>
      </c>
      <c r="AH16" s="566">
        <v>512</v>
      </c>
      <c r="AI16" s="567">
        <v>490</v>
      </c>
      <c r="AJ16" s="511">
        <f t="shared" si="3"/>
        <v>8957</v>
      </c>
      <c r="AK16" s="567">
        <v>768</v>
      </c>
      <c r="AL16" s="566">
        <v>752</v>
      </c>
      <c r="AM16" s="565">
        <v>808</v>
      </c>
      <c r="AN16" s="565">
        <v>954</v>
      </c>
      <c r="AO16" s="565">
        <v>688</v>
      </c>
      <c r="AP16" s="565">
        <v>171</v>
      </c>
      <c r="AQ16" s="566">
        <v>333</v>
      </c>
      <c r="AR16" s="566">
        <v>963</v>
      </c>
      <c r="AS16" s="566">
        <v>536</v>
      </c>
      <c r="AT16" s="566">
        <v>428</v>
      </c>
      <c r="AU16" s="566">
        <v>642</v>
      </c>
      <c r="AV16" s="567">
        <v>650</v>
      </c>
      <c r="AW16" s="511">
        <f t="shared" si="4"/>
        <v>7693</v>
      </c>
      <c r="AX16" s="567">
        <v>546</v>
      </c>
      <c r="AY16" s="566">
        <v>344</v>
      </c>
      <c r="AZ16" s="568">
        <v>543</v>
      </c>
      <c r="BA16" s="567">
        <v>452</v>
      </c>
      <c r="BB16" s="567">
        <v>514</v>
      </c>
      <c r="BC16" s="567">
        <v>454</v>
      </c>
      <c r="BD16" s="569">
        <v>317</v>
      </c>
      <c r="BE16" s="511">
        <f t="shared" si="5"/>
        <v>3170</v>
      </c>
      <c r="BF16" s="570">
        <f t="shared" si="0"/>
        <v>27280</v>
      </c>
    </row>
    <row r="17" spans="2:58" s="571" customFormat="1" ht="29.25" hidden="1" customHeight="1">
      <c r="B17" s="357">
        <v>9</v>
      </c>
      <c r="C17" s="358" t="s">
        <v>135</v>
      </c>
      <c r="D17" s="470">
        <v>865</v>
      </c>
      <c r="E17" s="471">
        <v>825</v>
      </c>
      <c r="F17" s="466">
        <f t="shared" si="1"/>
        <v>0.95375722543352603</v>
      </c>
      <c r="G17" s="565">
        <v>1328</v>
      </c>
      <c r="H17" s="566">
        <v>1248</v>
      </c>
      <c r="I17" s="567">
        <v>1152</v>
      </c>
      <c r="J17" s="566">
        <v>1226</v>
      </c>
      <c r="K17" s="566">
        <v>435</v>
      </c>
      <c r="L17" s="565">
        <v>1232</v>
      </c>
      <c r="M17" s="566">
        <v>901</v>
      </c>
      <c r="N17" s="566">
        <v>438</v>
      </c>
      <c r="O17" s="566">
        <v>174</v>
      </c>
      <c r="P17" s="566">
        <v>803</v>
      </c>
      <c r="Q17" s="566">
        <v>612</v>
      </c>
      <c r="R17" s="566">
        <v>1228</v>
      </c>
      <c r="S17" s="566">
        <v>1376</v>
      </c>
      <c r="T17" s="566">
        <v>1368</v>
      </c>
      <c r="U17" s="567">
        <v>1504</v>
      </c>
      <c r="V17" s="511">
        <f t="shared" si="2"/>
        <v>15025</v>
      </c>
      <c r="W17" s="567">
        <v>1331</v>
      </c>
      <c r="X17" s="567">
        <v>1396.2</v>
      </c>
      <c r="Y17" s="566">
        <v>1242</v>
      </c>
      <c r="Z17" s="566">
        <v>1530</v>
      </c>
      <c r="AA17" s="566">
        <v>2064</v>
      </c>
      <c r="AB17" s="566">
        <v>1494</v>
      </c>
      <c r="AC17" s="566">
        <v>1570</v>
      </c>
      <c r="AD17" s="566">
        <v>1851</v>
      </c>
      <c r="AE17" s="566">
        <v>1638</v>
      </c>
      <c r="AF17" s="566">
        <v>1179</v>
      </c>
      <c r="AG17" s="566">
        <v>1290</v>
      </c>
      <c r="AH17" s="566">
        <v>1028</v>
      </c>
      <c r="AI17" s="567">
        <v>984</v>
      </c>
      <c r="AJ17" s="511">
        <f t="shared" si="3"/>
        <v>18597.2</v>
      </c>
      <c r="AK17" s="567">
        <v>1508</v>
      </c>
      <c r="AL17" s="566">
        <v>1498</v>
      </c>
      <c r="AM17" s="565">
        <v>1596</v>
      </c>
      <c r="AN17" s="565">
        <v>2040</v>
      </c>
      <c r="AO17" s="565">
        <v>1366</v>
      </c>
      <c r="AP17" s="565">
        <v>361</v>
      </c>
      <c r="AQ17" s="566">
        <v>628</v>
      </c>
      <c r="AR17" s="566">
        <v>2001</v>
      </c>
      <c r="AS17" s="566">
        <v>1126</v>
      </c>
      <c r="AT17" s="566">
        <v>944</v>
      </c>
      <c r="AU17" s="566">
        <v>1286</v>
      </c>
      <c r="AV17" s="567">
        <v>1246</v>
      </c>
      <c r="AW17" s="511">
        <f t="shared" si="4"/>
        <v>15600</v>
      </c>
      <c r="AX17" s="567">
        <v>1074</v>
      </c>
      <c r="AY17" s="566">
        <v>744</v>
      </c>
      <c r="AZ17" s="568">
        <v>1191</v>
      </c>
      <c r="BA17" s="567">
        <v>954</v>
      </c>
      <c r="BB17" s="567">
        <v>1124</v>
      </c>
      <c r="BC17" s="567">
        <v>910</v>
      </c>
      <c r="BD17" s="569">
        <v>633</v>
      </c>
      <c r="BE17" s="511">
        <f t="shared" si="5"/>
        <v>6630</v>
      </c>
      <c r="BF17" s="570">
        <f t="shared" si="0"/>
        <v>55852.2</v>
      </c>
    </row>
    <row r="18" spans="2:58" s="571" customFormat="1" ht="29.25" hidden="1" customHeight="1">
      <c r="B18" s="357">
        <v>10</v>
      </c>
      <c r="C18" s="358" t="s">
        <v>136</v>
      </c>
      <c r="D18" s="470">
        <v>696</v>
      </c>
      <c r="E18" s="471">
        <v>696</v>
      </c>
      <c r="F18" s="466">
        <f t="shared" si="1"/>
        <v>1</v>
      </c>
      <c r="G18" s="565">
        <v>984</v>
      </c>
      <c r="H18" s="566">
        <v>878</v>
      </c>
      <c r="I18" s="567">
        <v>858</v>
      </c>
      <c r="J18" s="566">
        <v>1032</v>
      </c>
      <c r="K18" s="566">
        <v>291</v>
      </c>
      <c r="L18" s="565">
        <v>1124</v>
      </c>
      <c r="M18" s="566">
        <v>835</v>
      </c>
      <c r="N18" s="566">
        <v>434</v>
      </c>
      <c r="O18" s="566">
        <v>153</v>
      </c>
      <c r="P18" s="566">
        <v>682</v>
      </c>
      <c r="Q18" s="566">
        <v>516</v>
      </c>
      <c r="R18" s="566">
        <v>1080</v>
      </c>
      <c r="S18" s="566">
        <v>994</v>
      </c>
      <c r="T18" s="566">
        <v>1072</v>
      </c>
      <c r="U18" s="567">
        <v>1228</v>
      </c>
      <c r="V18" s="511">
        <f t="shared" si="2"/>
        <v>12161</v>
      </c>
      <c r="W18" s="567">
        <v>1040</v>
      </c>
      <c r="X18" s="567">
        <v>1000</v>
      </c>
      <c r="Y18" s="566">
        <v>904</v>
      </c>
      <c r="Z18" s="566">
        <v>1302</v>
      </c>
      <c r="AA18" s="566">
        <v>1598</v>
      </c>
      <c r="AB18" s="566">
        <v>1264</v>
      </c>
      <c r="AC18" s="566">
        <v>1340</v>
      </c>
      <c r="AD18" s="566">
        <v>1368</v>
      </c>
      <c r="AE18" s="566">
        <v>1398</v>
      </c>
      <c r="AF18" s="566">
        <v>1011</v>
      </c>
      <c r="AG18" s="566">
        <v>1036</v>
      </c>
      <c r="AH18" s="566">
        <v>926</v>
      </c>
      <c r="AI18" s="567">
        <v>766</v>
      </c>
      <c r="AJ18" s="511">
        <f t="shared" si="3"/>
        <v>14953</v>
      </c>
      <c r="AK18" s="567">
        <v>1172</v>
      </c>
      <c r="AL18" s="566">
        <v>1130</v>
      </c>
      <c r="AM18" s="565">
        <v>1292</v>
      </c>
      <c r="AN18" s="565">
        <v>1554</v>
      </c>
      <c r="AO18" s="565">
        <v>1032</v>
      </c>
      <c r="AP18" s="565">
        <v>238</v>
      </c>
      <c r="AQ18" s="566">
        <v>490</v>
      </c>
      <c r="AR18" s="566">
        <v>1566</v>
      </c>
      <c r="AS18" s="566">
        <v>1020</v>
      </c>
      <c r="AT18" s="566">
        <v>660</v>
      </c>
      <c r="AU18" s="566">
        <v>1088</v>
      </c>
      <c r="AV18" s="567">
        <v>1058</v>
      </c>
      <c r="AW18" s="511">
        <f t="shared" si="4"/>
        <v>12300</v>
      </c>
      <c r="AX18" s="567">
        <v>1212</v>
      </c>
      <c r="AY18" s="566">
        <v>915</v>
      </c>
      <c r="AZ18" s="568">
        <v>1188</v>
      </c>
      <c r="BA18" s="567">
        <v>758</v>
      </c>
      <c r="BB18" s="567">
        <v>954</v>
      </c>
      <c r="BC18" s="567">
        <v>728</v>
      </c>
      <c r="BD18" s="569">
        <v>551</v>
      </c>
      <c r="BE18" s="511">
        <f t="shared" si="5"/>
        <v>6306</v>
      </c>
      <c r="BF18" s="570">
        <f t="shared" si="0"/>
        <v>45720</v>
      </c>
    </row>
    <row r="19" spans="2:58" s="571" customFormat="1" ht="29.25" hidden="1" customHeight="1">
      <c r="B19" s="357">
        <v>11</v>
      </c>
      <c r="C19" s="358" t="s">
        <v>137</v>
      </c>
      <c r="D19" s="470">
        <v>925</v>
      </c>
      <c r="E19" s="471">
        <v>829</v>
      </c>
      <c r="F19" s="466">
        <f t="shared" si="1"/>
        <v>0.89621621621621617</v>
      </c>
      <c r="G19" s="565">
        <v>1264</v>
      </c>
      <c r="H19" s="566">
        <v>1112</v>
      </c>
      <c r="I19" s="567">
        <v>1184</v>
      </c>
      <c r="J19" s="566">
        <v>1342</v>
      </c>
      <c r="K19" s="566">
        <v>493</v>
      </c>
      <c r="L19" s="565">
        <v>1404</v>
      </c>
      <c r="M19" s="566">
        <v>1093</v>
      </c>
      <c r="N19" s="566">
        <v>730</v>
      </c>
      <c r="O19" s="566">
        <v>354</v>
      </c>
      <c r="P19" s="566">
        <v>805</v>
      </c>
      <c r="Q19" s="566">
        <v>576</v>
      </c>
      <c r="R19" s="566">
        <v>1430</v>
      </c>
      <c r="S19" s="566">
        <v>1162</v>
      </c>
      <c r="T19" s="566">
        <v>1346</v>
      </c>
      <c r="U19" s="567">
        <v>1412</v>
      </c>
      <c r="V19" s="511">
        <f t="shared" si="2"/>
        <v>15707</v>
      </c>
      <c r="W19" s="567">
        <v>1460</v>
      </c>
      <c r="X19" s="567">
        <v>1256</v>
      </c>
      <c r="Y19" s="566">
        <v>1176</v>
      </c>
      <c r="Z19" s="566">
        <v>1516</v>
      </c>
      <c r="AA19" s="566">
        <v>2005</v>
      </c>
      <c r="AB19" s="566">
        <v>1550</v>
      </c>
      <c r="AC19" s="566">
        <v>1584</v>
      </c>
      <c r="AD19" s="566">
        <v>1758</v>
      </c>
      <c r="AE19" s="566">
        <v>1701</v>
      </c>
      <c r="AF19" s="566">
        <v>1173</v>
      </c>
      <c r="AG19" s="566">
        <v>1092</v>
      </c>
      <c r="AH19" s="566">
        <v>1086</v>
      </c>
      <c r="AI19" s="567">
        <v>1044</v>
      </c>
      <c r="AJ19" s="511">
        <f t="shared" si="3"/>
        <v>18401</v>
      </c>
      <c r="AK19" s="567">
        <v>1522</v>
      </c>
      <c r="AL19" s="566">
        <v>1524</v>
      </c>
      <c r="AM19" s="565">
        <v>1592</v>
      </c>
      <c r="AN19" s="565">
        <v>2046</v>
      </c>
      <c r="AO19" s="565">
        <v>1272</v>
      </c>
      <c r="AP19" s="565">
        <v>347</v>
      </c>
      <c r="AQ19" s="566">
        <v>616</v>
      </c>
      <c r="AR19" s="566">
        <v>2043</v>
      </c>
      <c r="AS19" s="566">
        <v>1254</v>
      </c>
      <c r="AT19" s="566">
        <v>812</v>
      </c>
      <c r="AU19" s="566">
        <v>1326</v>
      </c>
      <c r="AV19" s="567">
        <v>1338</v>
      </c>
      <c r="AW19" s="511">
        <f t="shared" si="4"/>
        <v>15692</v>
      </c>
      <c r="AX19" s="567">
        <v>1534</v>
      </c>
      <c r="AY19" s="566">
        <v>1300</v>
      </c>
      <c r="AZ19" s="568">
        <v>795</v>
      </c>
      <c r="BA19" s="567">
        <v>1016</v>
      </c>
      <c r="BB19" s="567">
        <v>1112</v>
      </c>
      <c r="BC19" s="567">
        <v>956</v>
      </c>
      <c r="BD19" s="569">
        <v>612</v>
      </c>
      <c r="BE19" s="511">
        <f t="shared" si="5"/>
        <v>7325</v>
      </c>
      <c r="BF19" s="570">
        <f t="shared" si="0"/>
        <v>57125</v>
      </c>
    </row>
    <row r="20" spans="2:58" s="571" customFormat="1" ht="29.25" hidden="1" customHeight="1">
      <c r="B20" s="357">
        <v>12</v>
      </c>
      <c r="C20" s="358" t="s">
        <v>138</v>
      </c>
      <c r="D20" s="470">
        <v>497</v>
      </c>
      <c r="E20" s="471">
        <v>497</v>
      </c>
      <c r="F20" s="466">
        <f t="shared" si="1"/>
        <v>1</v>
      </c>
      <c r="G20" s="565">
        <v>816</v>
      </c>
      <c r="H20" s="566">
        <v>788</v>
      </c>
      <c r="I20" s="567">
        <v>708</v>
      </c>
      <c r="J20" s="566">
        <v>736</v>
      </c>
      <c r="K20" s="566">
        <v>311</v>
      </c>
      <c r="L20" s="565">
        <v>818</v>
      </c>
      <c r="M20" s="566">
        <v>633</v>
      </c>
      <c r="N20" s="566">
        <v>348</v>
      </c>
      <c r="O20" s="566">
        <v>201</v>
      </c>
      <c r="P20" s="566">
        <v>479</v>
      </c>
      <c r="Q20" s="566">
        <v>434</v>
      </c>
      <c r="R20" s="566">
        <v>832</v>
      </c>
      <c r="S20" s="566">
        <v>798</v>
      </c>
      <c r="T20" s="566">
        <v>824</v>
      </c>
      <c r="U20" s="567">
        <v>868</v>
      </c>
      <c r="V20" s="511">
        <f t="shared" si="2"/>
        <v>9594</v>
      </c>
      <c r="W20" s="567">
        <v>893</v>
      </c>
      <c r="X20" s="567">
        <v>872</v>
      </c>
      <c r="Y20" s="566">
        <v>766</v>
      </c>
      <c r="Z20" s="566">
        <v>944</v>
      </c>
      <c r="AA20" s="566">
        <v>1214</v>
      </c>
      <c r="AB20" s="566">
        <v>906</v>
      </c>
      <c r="AC20" s="566">
        <v>954</v>
      </c>
      <c r="AD20" s="566">
        <v>1053</v>
      </c>
      <c r="AE20" s="566">
        <v>1035</v>
      </c>
      <c r="AF20" s="566">
        <v>747</v>
      </c>
      <c r="AG20" s="566">
        <v>892</v>
      </c>
      <c r="AH20" s="566">
        <v>622</v>
      </c>
      <c r="AI20" s="567">
        <v>664</v>
      </c>
      <c r="AJ20" s="511">
        <f t="shared" si="3"/>
        <v>11562</v>
      </c>
      <c r="AK20" s="567">
        <v>912</v>
      </c>
      <c r="AL20" s="566">
        <v>898</v>
      </c>
      <c r="AM20" s="565">
        <v>956</v>
      </c>
      <c r="AN20" s="565">
        <v>1179</v>
      </c>
      <c r="AO20" s="565">
        <v>842</v>
      </c>
      <c r="AP20" s="565">
        <v>210</v>
      </c>
      <c r="AQ20" s="566">
        <v>396</v>
      </c>
      <c r="AR20" s="566">
        <v>1224</v>
      </c>
      <c r="AS20" s="566">
        <v>674</v>
      </c>
      <c r="AT20" s="566">
        <v>528</v>
      </c>
      <c r="AU20" s="566">
        <v>786</v>
      </c>
      <c r="AV20" s="567">
        <v>788</v>
      </c>
      <c r="AW20" s="511">
        <f t="shared" si="4"/>
        <v>9393</v>
      </c>
      <c r="AX20" s="567">
        <v>674</v>
      </c>
      <c r="AY20" s="566">
        <v>467</v>
      </c>
      <c r="AZ20" s="568">
        <v>582</v>
      </c>
      <c r="BA20" s="567">
        <v>716</v>
      </c>
      <c r="BB20" s="567">
        <v>712</v>
      </c>
      <c r="BC20" s="567">
        <v>598</v>
      </c>
      <c r="BD20" s="569">
        <v>400</v>
      </c>
      <c r="BE20" s="511">
        <f t="shared" si="5"/>
        <v>4149</v>
      </c>
      <c r="BF20" s="570">
        <f t="shared" si="0"/>
        <v>34698</v>
      </c>
    </row>
    <row r="21" spans="2:58" s="571" customFormat="1" ht="29.25" hidden="1" customHeight="1">
      <c r="B21" s="357">
        <v>13</v>
      </c>
      <c r="C21" s="358" t="s">
        <v>139</v>
      </c>
      <c r="D21" s="470">
        <v>479</v>
      </c>
      <c r="E21" s="471">
        <v>356</v>
      </c>
      <c r="F21" s="466">
        <f t="shared" si="1"/>
        <v>0.74321503131524014</v>
      </c>
      <c r="G21" s="565">
        <v>552</v>
      </c>
      <c r="H21" s="566">
        <v>496</v>
      </c>
      <c r="I21" s="567">
        <v>484</v>
      </c>
      <c r="J21" s="566">
        <v>578</v>
      </c>
      <c r="K21" s="566">
        <v>298</v>
      </c>
      <c r="L21" s="565">
        <v>556</v>
      </c>
      <c r="M21" s="566">
        <v>428</v>
      </c>
      <c r="N21" s="566">
        <v>254</v>
      </c>
      <c r="O21" s="566">
        <v>126</v>
      </c>
      <c r="P21" s="566">
        <v>345</v>
      </c>
      <c r="Q21" s="566">
        <v>208</v>
      </c>
      <c r="R21" s="566">
        <v>496</v>
      </c>
      <c r="S21" s="566">
        <v>568</v>
      </c>
      <c r="T21" s="566">
        <v>600</v>
      </c>
      <c r="U21" s="567">
        <v>624</v>
      </c>
      <c r="V21" s="511">
        <f t="shared" si="2"/>
        <v>6613</v>
      </c>
      <c r="W21" s="567">
        <v>601</v>
      </c>
      <c r="X21" s="567">
        <v>558</v>
      </c>
      <c r="Y21" s="566">
        <v>498</v>
      </c>
      <c r="Z21" s="566">
        <v>670</v>
      </c>
      <c r="AA21" s="566">
        <v>876</v>
      </c>
      <c r="AB21" s="566">
        <v>630</v>
      </c>
      <c r="AC21" s="566">
        <v>678</v>
      </c>
      <c r="AD21" s="566">
        <v>744</v>
      </c>
      <c r="AE21" s="566">
        <v>723</v>
      </c>
      <c r="AF21" s="566">
        <v>546</v>
      </c>
      <c r="AG21" s="566">
        <v>430</v>
      </c>
      <c r="AH21" s="566">
        <v>396</v>
      </c>
      <c r="AI21" s="567">
        <v>394</v>
      </c>
      <c r="AJ21" s="511">
        <f t="shared" si="3"/>
        <v>7744</v>
      </c>
      <c r="AK21" s="567">
        <v>628</v>
      </c>
      <c r="AL21" s="566">
        <v>622</v>
      </c>
      <c r="AM21" s="565">
        <v>670</v>
      </c>
      <c r="AN21" s="565">
        <v>885</v>
      </c>
      <c r="AO21" s="565">
        <v>538</v>
      </c>
      <c r="AP21" s="565">
        <v>122</v>
      </c>
      <c r="AQ21" s="566">
        <v>285</v>
      </c>
      <c r="AR21" s="566">
        <v>861</v>
      </c>
      <c r="AS21" s="566">
        <v>456</v>
      </c>
      <c r="AT21" s="566">
        <v>338</v>
      </c>
      <c r="AU21" s="566">
        <v>536</v>
      </c>
      <c r="AV21" s="567">
        <v>580</v>
      </c>
      <c r="AW21" s="511">
        <f t="shared" si="4"/>
        <v>6521</v>
      </c>
      <c r="AX21" s="567">
        <v>544</v>
      </c>
      <c r="AY21" s="566">
        <v>501</v>
      </c>
      <c r="AZ21" s="568">
        <v>471</v>
      </c>
      <c r="BA21" s="567">
        <v>502</v>
      </c>
      <c r="BB21" s="567">
        <v>518</v>
      </c>
      <c r="BC21" s="567">
        <v>406</v>
      </c>
      <c r="BD21" s="569">
        <v>261</v>
      </c>
      <c r="BE21" s="511">
        <f t="shared" si="5"/>
        <v>3203</v>
      </c>
      <c r="BF21" s="570">
        <f t="shared" si="0"/>
        <v>24081</v>
      </c>
    </row>
    <row r="22" spans="2:58" s="571" customFormat="1" ht="29.25" hidden="1" customHeight="1">
      <c r="B22" s="357">
        <v>14</v>
      </c>
      <c r="C22" s="358" t="s">
        <v>140</v>
      </c>
      <c r="D22" s="470">
        <v>680</v>
      </c>
      <c r="E22" s="471">
        <v>463</v>
      </c>
      <c r="F22" s="466">
        <f t="shared" si="1"/>
        <v>0.68088235294117649</v>
      </c>
      <c r="G22" s="565">
        <v>690</v>
      </c>
      <c r="H22" s="566">
        <v>634</v>
      </c>
      <c r="I22" s="567">
        <v>548</v>
      </c>
      <c r="J22" s="566">
        <v>670</v>
      </c>
      <c r="K22" s="566">
        <v>282</v>
      </c>
      <c r="L22" s="565">
        <v>820</v>
      </c>
      <c r="M22" s="566">
        <v>718</v>
      </c>
      <c r="N22" s="566">
        <v>390</v>
      </c>
      <c r="O22" s="566">
        <v>215</v>
      </c>
      <c r="P22" s="566">
        <v>443</v>
      </c>
      <c r="Q22" s="566">
        <v>312</v>
      </c>
      <c r="R22" s="566">
        <v>588</v>
      </c>
      <c r="S22" s="566">
        <v>674</v>
      </c>
      <c r="T22" s="566">
        <v>798</v>
      </c>
      <c r="U22" s="567">
        <v>772</v>
      </c>
      <c r="V22" s="511">
        <f t="shared" si="2"/>
        <v>8554</v>
      </c>
      <c r="W22" s="567">
        <v>752</v>
      </c>
      <c r="X22" s="567">
        <v>658</v>
      </c>
      <c r="Y22" s="566">
        <v>594</v>
      </c>
      <c r="Z22" s="566">
        <v>850</v>
      </c>
      <c r="AA22" s="566">
        <v>1093</v>
      </c>
      <c r="AB22" s="566">
        <v>808</v>
      </c>
      <c r="AC22" s="566">
        <v>846</v>
      </c>
      <c r="AD22" s="566">
        <v>780</v>
      </c>
      <c r="AE22" s="566">
        <v>939</v>
      </c>
      <c r="AF22" s="566">
        <v>711</v>
      </c>
      <c r="AG22" s="566">
        <v>684</v>
      </c>
      <c r="AH22" s="566">
        <v>548</v>
      </c>
      <c r="AI22" s="567">
        <v>502</v>
      </c>
      <c r="AJ22" s="511">
        <f t="shared" si="3"/>
        <v>9765</v>
      </c>
      <c r="AK22" s="567">
        <v>832</v>
      </c>
      <c r="AL22" s="566">
        <v>810</v>
      </c>
      <c r="AM22" s="565">
        <v>852</v>
      </c>
      <c r="AN22" s="565">
        <v>1083</v>
      </c>
      <c r="AO22" s="565">
        <v>636</v>
      </c>
      <c r="AP22" s="565">
        <v>165</v>
      </c>
      <c r="AQ22" s="566">
        <v>356</v>
      </c>
      <c r="AR22" s="566">
        <v>1011</v>
      </c>
      <c r="AS22" s="566">
        <v>590</v>
      </c>
      <c r="AT22" s="566">
        <v>316</v>
      </c>
      <c r="AU22" s="566">
        <v>714</v>
      </c>
      <c r="AV22" s="567">
        <v>656</v>
      </c>
      <c r="AW22" s="511">
        <f t="shared" si="4"/>
        <v>8021</v>
      </c>
      <c r="AX22" s="567">
        <v>840</v>
      </c>
      <c r="AY22" s="566">
        <v>968</v>
      </c>
      <c r="AZ22" s="568">
        <v>615</v>
      </c>
      <c r="BA22" s="567">
        <v>694</v>
      </c>
      <c r="BB22" s="567">
        <v>682</v>
      </c>
      <c r="BC22" s="567">
        <v>466</v>
      </c>
      <c r="BD22" s="569">
        <v>381</v>
      </c>
      <c r="BE22" s="511">
        <f t="shared" si="5"/>
        <v>4646</v>
      </c>
      <c r="BF22" s="570">
        <f t="shared" si="0"/>
        <v>30986</v>
      </c>
    </row>
    <row r="23" spans="2:58" s="571" customFormat="1" ht="29.25" hidden="1" customHeight="1">
      <c r="B23" s="357">
        <v>15</v>
      </c>
      <c r="C23" s="358" t="s">
        <v>141</v>
      </c>
      <c r="D23" s="470">
        <v>445</v>
      </c>
      <c r="E23" s="471">
        <v>445</v>
      </c>
      <c r="F23" s="466">
        <f t="shared" si="1"/>
        <v>1</v>
      </c>
      <c r="G23" s="565">
        <v>690</v>
      </c>
      <c r="H23" s="566">
        <v>668</v>
      </c>
      <c r="I23" s="567">
        <v>622</v>
      </c>
      <c r="J23" s="566">
        <v>836</v>
      </c>
      <c r="K23" s="566">
        <v>567</v>
      </c>
      <c r="L23" s="565">
        <v>794</v>
      </c>
      <c r="M23" s="566">
        <v>716</v>
      </c>
      <c r="N23" s="566">
        <v>346</v>
      </c>
      <c r="O23" s="566">
        <v>249</v>
      </c>
      <c r="P23" s="566">
        <v>439</v>
      </c>
      <c r="Q23" s="566">
        <v>332</v>
      </c>
      <c r="R23" s="566">
        <v>672</v>
      </c>
      <c r="S23" s="566">
        <v>750</v>
      </c>
      <c r="T23" s="566">
        <v>708</v>
      </c>
      <c r="U23" s="567">
        <v>822</v>
      </c>
      <c r="V23" s="511">
        <f t="shared" si="2"/>
        <v>9211</v>
      </c>
      <c r="W23" s="567">
        <v>697</v>
      </c>
      <c r="X23" s="567">
        <v>682</v>
      </c>
      <c r="Y23" s="566">
        <v>594</v>
      </c>
      <c r="Z23" s="566">
        <v>852</v>
      </c>
      <c r="AA23" s="566">
        <v>1065</v>
      </c>
      <c r="AB23" s="566">
        <v>786</v>
      </c>
      <c r="AC23" s="566">
        <v>860</v>
      </c>
      <c r="AD23" s="566">
        <v>975</v>
      </c>
      <c r="AE23" s="566">
        <v>780</v>
      </c>
      <c r="AF23" s="566">
        <v>549</v>
      </c>
      <c r="AG23" s="566">
        <v>762</v>
      </c>
      <c r="AH23" s="566">
        <v>508</v>
      </c>
      <c r="AI23" s="567">
        <v>506</v>
      </c>
      <c r="AJ23" s="511">
        <f t="shared" si="3"/>
        <v>9616</v>
      </c>
      <c r="AK23" s="567">
        <v>808</v>
      </c>
      <c r="AL23" s="566">
        <v>802</v>
      </c>
      <c r="AM23" s="565">
        <v>868</v>
      </c>
      <c r="AN23" s="565">
        <v>1134</v>
      </c>
      <c r="AO23" s="565">
        <v>798</v>
      </c>
      <c r="AP23" s="565">
        <v>169</v>
      </c>
      <c r="AQ23" s="566">
        <v>344</v>
      </c>
      <c r="AR23" s="566">
        <v>879</v>
      </c>
      <c r="AS23" s="566">
        <v>508</v>
      </c>
      <c r="AT23" s="566">
        <v>446</v>
      </c>
      <c r="AU23" s="566">
        <v>720</v>
      </c>
      <c r="AV23" s="567">
        <v>702</v>
      </c>
      <c r="AW23" s="511">
        <f t="shared" si="4"/>
        <v>8178</v>
      </c>
      <c r="AX23" s="567">
        <v>664</v>
      </c>
      <c r="AY23" s="566">
        <v>528</v>
      </c>
      <c r="AZ23" s="568">
        <v>546</v>
      </c>
      <c r="BA23" s="567">
        <v>534</v>
      </c>
      <c r="BB23" s="567">
        <v>580</v>
      </c>
      <c r="BC23" s="567">
        <v>460</v>
      </c>
      <c r="BD23" s="569">
        <v>324</v>
      </c>
      <c r="BE23" s="511">
        <f t="shared" si="5"/>
        <v>3636</v>
      </c>
      <c r="BF23" s="570">
        <f t="shared" si="0"/>
        <v>30641</v>
      </c>
    </row>
    <row r="24" spans="2:58" s="571" customFormat="1" ht="29.25" hidden="1" customHeight="1">
      <c r="B24" s="357">
        <v>16</v>
      </c>
      <c r="C24" s="358" t="s">
        <v>142</v>
      </c>
      <c r="D24" s="470">
        <v>476</v>
      </c>
      <c r="E24" s="471">
        <v>476</v>
      </c>
      <c r="F24" s="466">
        <f t="shared" si="1"/>
        <v>1</v>
      </c>
      <c r="G24" s="565">
        <v>850</v>
      </c>
      <c r="H24" s="566">
        <v>826</v>
      </c>
      <c r="I24" s="567">
        <v>774</v>
      </c>
      <c r="J24" s="566">
        <v>832</v>
      </c>
      <c r="K24" s="566">
        <v>413</v>
      </c>
      <c r="L24" s="565">
        <v>862</v>
      </c>
      <c r="M24" s="566">
        <v>720</v>
      </c>
      <c r="N24" s="566">
        <v>540</v>
      </c>
      <c r="O24" s="566">
        <v>396</v>
      </c>
      <c r="P24" s="566">
        <v>461</v>
      </c>
      <c r="Q24" s="566">
        <v>432</v>
      </c>
      <c r="R24" s="566">
        <v>648</v>
      </c>
      <c r="S24" s="566">
        <v>795</v>
      </c>
      <c r="T24" s="566">
        <v>858</v>
      </c>
      <c r="U24" s="567">
        <v>880</v>
      </c>
      <c r="V24" s="511">
        <f t="shared" si="2"/>
        <v>10287</v>
      </c>
      <c r="W24" s="567">
        <v>892</v>
      </c>
      <c r="X24" s="567">
        <v>874</v>
      </c>
      <c r="Y24" s="566">
        <v>767</v>
      </c>
      <c r="Z24" s="566">
        <v>884</v>
      </c>
      <c r="AA24" s="566">
        <v>1215</v>
      </c>
      <c r="AB24" s="566">
        <v>882</v>
      </c>
      <c r="AC24" s="566">
        <v>928</v>
      </c>
      <c r="AD24" s="566">
        <v>1108</v>
      </c>
      <c r="AE24" s="566">
        <v>996</v>
      </c>
      <c r="AF24" s="566">
        <v>774</v>
      </c>
      <c r="AG24" s="566">
        <v>674</v>
      </c>
      <c r="AH24" s="566">
        <v>632</v>
      </c>
      <c r="AI24" s="567">
        <v>632</v>
      </c>
      <c r="AJ24" s="511">
        <f t="shared" si="3"/>
        <v>11258</v>
      </c>
      <c r="AK24" s="567">
        <v>866</v>
      </c>
      <c r="AL24" s="566">
        <v>836</v>
      </c>
      <c r="AM24" s="565">
        <v>926</v>
      </c>
      <c r="AN24" s="565">
        <v>1227</v>
      </c>
      <c r="AO24" s="565">
        <v>754</v>
      </c>
      <c r="AP24" s="565">
        <v>200</v>
      </c>
      <c r="AQ24" s="566">
        <v>393</v>
      </c>
      <c r="AR24" s="566">
        <v>1101</v>
      </c>
      <c r="AS24" s="566">
        <v>692</v>
      </c>
      <c r="AT24" s="566">
        <v>418</v>
      </c>
      <c r="AU24" s="566">
        <v>796</v>
      </c>
      <c r="AV24" s="567">
        <v>796</v>
      </c>
      <c r="AW24" s="511">
        <f t="shared" si="4"/>
        <v>9005</v>
      </c>
      <c r="AX24" s="567">
        <v>776</v>
      </c>
      <c r="AY24" s="566">
        <v>685</v>
      </c>
      <c r="AZ24" s="568">
        <v>510</v>
      </c>
      <c r="BA24" s="567">
        <v>670</v>
      </c>
      <c r="BB24" s="567">
        <v>712</v>
      </c>
      <c r="BC24" s="567">
        <v>568</v>
      </c>
      <c r="BD24" s="569">
        <v>391</v>
      </c>
      <c r="BE24" s="511">
        <f t="shared" si="5"/>
        <v>4312</v>
      </c>
      <c r="BF24" s="570">
        <f t="shared" si="0"/>
        <v>34862</v>
      </c>
    </row>
    <row r="25" spans="2:58" s="571" customFormat="1" ht="29.25" hidden="1" customHeight="1">
      <c r="B25" s="357">
        <v>17</v>
      </c>
      <c r="C25" s="358" t="s">
        <v>143</v>
      </c>
      <c r="D25" s="470">
        <v>252</v>
      </c>
      <c r="E25" s="471">
        <v>252</v>
      </c>
      <c r="F25" s="466">
        <f t="shared" si="1"/>
        <v>1</v>
      </c>
      <c r="G25" s="565">
        <v>388</v>
      </c>
      <c r="H25" s="566">
        <v>346</v>
      </c>
      <c r="I25" s="567">
        <v>302</v>
      </c>
      <c r="J25" s="566">
        <v>400</v>
      </c>
      <c r="K25" s="566">
        <v>162</v>
      </c>
      <c r="L25" s="565">
        <v>394</v>
      </c>
      <c r="M25" s="566">
        <v>272</v>
      </c>
      <c r="N25" s="566">
        <v>180</v>
      </c>
      <c r="O25" s="566">
        <v>87</v>
      </c>
      <c r="P25" s="566">
        <v>249</v>
      </c>
      <c r="Q25" s="566">
        <v>236</v>
      </c>
      <c r="R25" s="566">
        <v>404</v>
      </c>
      <c r="S25" s="566">
        <v>376</v>
      </c>
      <c r="T25" s="566">
        <v>434</v>
      </c>
      <c r="U25" s="567">
        <v>430</v>
      </c>
      <c r="V25" s="511">
        <f t="shared" si="2"/>
        <v>4660</v>
      </c>
      <c r="W25" s="567">
        <v>410</v>
      </c>
      <c r="X25" s="567">
        <v>374</v>
      </c>
      <c r="Y25" s="566">
        <v>344</v>
      </c>
      <c r="Z25" s="566">
        <v>444</v>
      </c>
      <c r="AA25" s="566">
        <v>589</v>
      </c>
      <c r="AB25" s="566">
        <v>472</v>
      </c>
      <c r="AC25" s="566">
        <v>480</v>
      </c>
      <c r="AD25" s="566">
        <v>534</v>
      </c>
      <c r="AE25" s="566">
        <v>516</v>
      </c>
      <c r="AF25" s="566">
        <v>312</v>
      </c>
      <c r="AG25" s="566">
        <v>408</v>
      </c>
      <c r="AH25" s="566">
        <v>316</v>
      </c>
      <c r="AI25" s="567">
        <v>336</v>
      </c>
      <c r="AJ25" s="511">
        <f t="shared" si="3"/>
        <v>5535</v>
      </c>
      <c r="AK25" s="567">
        <v>452</v>
      </c>
      <c r="AL25" s="566">
        <v>444</v>
      </c>
      <c r="AM25" s="565">
        <v>492</v>
      </c>
      <c r="AN25" s="565">
        <v>603</v>
      </c>
      <c r="AO25" s="565">
        <v>390</v>
      </c>
      <c r="AP25" s="565">
        <v>111</v>
      </c>
      <c r="AQ25" s="566">
        <v>205</v>
      </c>
      <c r="AR25" s="566">
        <v>582</v>
      </c>
      <c r="AS25" s="566">
        <v>296</v>
      </c>
      <c r="AT25" s="566">
        <v>228</v>
      </c>
      <c r="AU25" s="566">
        <v>392</v>
      </c>
      <c r="AV25" s="567">
        <v>388</v>
      </c>
      <c r="AW25" s="511">
        <f t="shared" si="4"/>
        <v>4583</v>
      </c>
      <c r="AX25" s="567">
        <v>394</v>
      </c>
      <c r="AY25" s="566">
        <v>361</v>
      </c>
      <c r="AZ25" s="568">
        <v>342</v>
      </c>
      <c r="BA25" s="567">
        <v>384</v>
      </c>
      <c r="BB25" s="567">
        <v>322</v>
      </c>
      <c r="BC25" s="567">
        <v>290</v>
      </c>
      <c r="BD25" s="569">
        <v>188</v>
      </c>
      <c r="BE25" s="511">
        <f t="shared" si="5"/>
        <v>2281</v>
      </c>
      <c r="BF25" s="570">
        <f t="shared" si="0"/>
        <v>17059</v>
      </c>
    </row>
    <row r="26" spans="2:58" s="571" customFormat="1" ht="29.25" hidden="1" customHeight="1">
      <c r="B26" s="357">
        <v>18</v>
      </c>
      <c r="C26" s="358" t="s">
        <v>144</v>
      </c>
      <c r="D26" s="470">
        <v>631</v>
      </c>
      <c r="E26" s="471">
        <v>631</v>
      </c>
      <c r="F26" s="466">
        <f t="shared" si="1"/>
        <v>1</v>
      </c>
      <c r="G26" s="565">
        <v>878</v>
      </c>
      <c r="H26" s="566">
        <v>746</v>
      </c>
      <c r="I26" s="567">
        <v>690</v>
      </c>
      <c r="J26" s="566">
        <v>1032</v>
      </c>
      <c r="K26" s="566">
        <v>265</v>
      </c>
      <c r="L26" s="565">
        <v>1120</v>
      </c>
      <c r="M26" s="566">
        <v>938</v>
      </c>
      <c r="N26" s="566">
        <v>646</v>
      </c>
      <c r="O26" s="566">
        <v>306</v>
      </c>
      <c r="P26" s="566">
        <v>616</v>
      </c>
      <c r="Q26" s="566">
        <v>442</v>
      </c>
      <c r="R26" s="566">
        <v>886</v>
      </c>
      <c r="S26" s="566">
        <v>1082</v>
      </c>
      <c r="T26" s="566">
        <v>1166</v>
      </c>
      <c r="U26" s="567">
        <v>1134</v>
      </c>
      <c r="V26" s="511">
        <f t="shared" si="2"/>
        <v>11947</v>
      </c>
      <c r="W26" s="567">
        <v>1001</v>
      </c>
      <c r="X26" s="567">
        <v>784</v>
      </c>
      <c r="Y26" s="566">
        <v>714</v>
      </c>
      <c r="Z26" s="566">
        <v>1120</v>
      </c>
      <c r="AA26" s="566">
        <v>1481</v>
      </c>
      <c r="AB26" s="566">
        <v>1138</v>
      </c>
      <c r="AC26" s="566">
        <v>1178</v>
      </c>
      <c r="AD26" s="566">
        <v>1155</v>
      </c>
      <c r="AE26" s="566">
        <v>1380</v>
      </c>
      <c r="AF26" s="566">
        <v>1146</v>
      </c>
      <c r="AG26" s="566">
        <v>880</v>
      </c>
      <c r="AH26" s="566">
        <v>712</v>
      </c>
      <c r="AI26" s="567">
        <v>740</v>
      </c>
      <c r="AJ26" s="511">
        <f t="shared" si="3"/>
        <v>13429</v>
      </c>
      <c r="AK26" s="567">
        <v>1110</v>
      </c>
      <c r="AL26" s="566">
        <v>1086</v>
      </c>
      <c r="AM26" s="565">
        <v>1186</v>
      </c>
      <c r="AN26" s="565">
        <v>1464</v>
      </c>
      <c r="AO26" s="565">
        <v>866</v>
      </c>
      <c r="AP26" s="565">
        <v>224</v>
      </c>
      <c r="AQ26" s="566">
        <v>509</v>
      </c>
      <c r="AR26" s="566">
        <v>1362</v>
      </c>
      <c r="AS26" s="566">
        <v>706</v>
      </c>
      <c r="AT26" s="566">
        <v>352</v>
      </c>
      <c r="AU26" s="566">
        <v>938</v>
      </c>
      <c r="AV26" s="567">
        <v>910</v>
      </c>
      <c r="AW26" s="511">
        <f t="shared" si="4"/>
        <v>10713</v>
      </c>
      <c r="AX26" s="567">
        <v>1242</v>
      </c>
      <c r="AY26" s="566">
        <v>1578</v>
      </c>
      <c r="AZ26" s="568">
        <v>720</v>
      </c>
      <c r="BA26" s="567">
        <v>1036</v>
      </c>
      <c r="BB26" s="567">
        <v>708</v>
      </c>
      <c r="BC26" s="567">
        <v>690</v>
      </c>
      <c r="BD26" s="569">
        <v>433</v>
      </c>
      <c r="BE26" s="511">
        <f t="shared" si="5"/>
        <v>6407</v>
      </c>
      <c r="BF26" s="570">
        <f t="shared" si="0"/>
        <v>42496</v>
      </c>
    </row>
    <row r="27" spans="2:58" s="571" customFormat="1" ht="29.25" hidden="1" customHeight="1">
      <c r="B27" s="357">
        <v>19</v>
      </c>
      <c r="C27" s="358" t="s">
        <v>145</v>
      </c>
      <c r="D27" s="470">
        <v>629</v>
      </c>
      <c r="E27" s="471">
        <v>526</v>
      </c>
      <c r="F27" s="466">
        <f t="shared" si="1"/>
        <v>0.83624801271860094</v>
      </c>
      <c r="G27" s="565">
        <v>806</v>
      </c>
      <c r="H27" s="566">
        <v>734</v>
      </c>
      <c r="I27" s="567">
        <v>622</v>
      </c>
      <c r="J27" s="566">
        <v>786</v>
      </c>
      <c r="K27" s="566">
        <v>340</v>
      </c>
      <c r="L27" s="565">
        <v>800</v>
      </c>
      <c r="M27" s="566">
        <v>644</v>
      </c>
      <c r="N27" s="566">
        <v>346</v>
      </c>
      <c r="O27" s="566">
        <v>290</v>
      </c>
      <c r="P27" s="566">
        <v>505</v>
      </c>
      <c r="Q27" s="566">
        <v>310</v>
      </c>
      <c r="R27" s="566">
        <v>606</v>
      </c>
      <c r="S27" s="566">
        <v>844</v>
      </c>
      <c r="T27" s="566">
        <v>898</v>
      </c>
      <c r="U27" s="567">
        <v>822</v>
      </c>
      <c r="V27" s="511">
        <f t="shared" si="2"/>
        <v>9353</v>
      </c>
      <c r="W27" s="567">
        <v>836</v>
      </c>
      <c r="X27" s="567">
        <v>824</v>
      </c>
      <c r="Y27" s="566">
        <v>654</v>
      </c>
      <c r="Z27" s="566">
        <v>964</v>
      </c>
      <c r="AA27" s="566">
        <v>1255</v>
      </c>
      <c r="AB27" s="566">
        <v>884</v>
      </c>
      <c r="AC27" s="566">
        <v>922</v>
      </c>
      <c r="AD27" s="566">
        <v>933</v>
      </c>
      <c r="AE27" s="566">
        <v>927</v>
      </c>
      <c r="AF27" s="566">
        <v>672</v>
      </c>
      <c r="AG27" s="566">
        <v>556</v>
      </c>
      <c r="AH27" s="566">
        <v>438</v>
      </c>
      <c r="AI27" s="567">
        <v>548</v>
      </c>
      <c r="AJ27" s="511">
        <f t="shared" si="3"/>
        <v>10413</v>
      </c>
      <c r="AK27" s="567">
        <v>938</v>
      </c>
      <c r="AL27" s="566">
        <v>912</v>
      </c>
      <c r="AM27" s="565">
        <v>1004</v>
      </c>
      <c r="AN27" s="565">
        <v>1167</v>
      </c>
      <c r="AO27" s="565">
        <v>820</v>
      </c>
      <c r="AP27" s="565">
        <v>167</v>
      </c>
      <c r="AQ27" s="566">
        <v>406</v>
      </c>
      <c r="AR27" s="566">
        <v>1188</v>
      </c>
      <c r="AS27" s="566">
        <v>554</v>
      </c>
      <c r="AT27" s="566">
        <v>398</v>
      </c>
      <c r="AU27" s="566">
        <v>810</v>
      </c>
      <c r="AV27" s="567">
        <v>808</v>
      </c>
      <c r="AW27" s="511">
        <f t="shared" si="4"/>
        <v>9172</v>
      </c>
      <c r="AX27" s="567">
        <v>998</v>
      </c>
      <c r="AY27" s="566">
        <v>1199</v>
      </c>
      <c r="AZ27" s="568">
        <v>537</v>
      </c>
      <c r="BA27" s="567">
        <v>766</v>
      </c>
      <c r="BB27" s="567">
        <v>618</v>
      </c>
      <c r="BC27" s="567">
        <v>462</v>
      </c>
      <c r="BD27" s="569">
        <v>376</v>
      </c>
      <c r="BE27" s="511">
        <f t="shared" si="5"/>
        <v>4956</v>
      </c>
      <c r="BF27" s="570">
        <f t="shared" si="0"/>
        <v>33894</v>
      </c>
    </row>
    <row r="28" spans="2:58" s="571" customFormat="1" ht="29.25" hidden="1" customHeight="1">
      <c r="B28" s="357">
        <v>20</v>
      </c>
      <c r="C28" s="358" t="s">
        <v>146</v>
      </c>
      <c r="D28" s="470">
        <v>402</v>
      </c>
      <c r="E28" s="471">
        <v>368</v>
      </c>
      <c r="F28" s="466">
        <f t="shared" si="1"/>
        <v>0.91542288557213936</v>
      </c>
      <c r="G28" s="565">
        <v>547</v>
      </c>
      <c r="H28" s="566">
        <v>548</v>
      </c>
      <c r="I28" s="567">
        <v>492</v>
      </c>
      <c r="J28" s="566">
        <v>482</v>
      </c>
      <c r="K28" s="566">
        <v>174</v>
      </c>
      <c r="L28" s="565">
        <v>596</v>
      </c>
      <c r="M28" s="566">
        <v>510</v>
      </c>
      <c r="N28" s="566">
        <v>277</v>
      </c>
      <c r="O28" s="566">
        <v>195</v>
      </c>
      <c r="P28" s="566">
        <v>361</v>
      </c>
      <c r="Q28" s="566">
        <v>254</v>
      </c>
      <c r="R28" s="566">
        <v>409</v>
      </c>
      <c r="S28" s="566">
        <v>583</v>
      </c>
      <c r="T28" s="566">
        <v>652</v>
      </c>
      <c r="U28" s="567">
        <v>641</v>
      </c>
      <c r="V28" s="511">
        <f t="shared" si="2"/>
        <v>6721</v>
      </c>
      <c r="W28" s="567">
        <v>553</v>
      </c>
      <c r="X28" s="567">
        <v>622</v>
      </c>
      <c r="Y28" s="566">
        <v>522</v>
      </c>
      <c r="Z28" s="566">
        <v>568</v>
      </c>
      <c r="AA28" s="566">
        <v>856</v>
      </c>
      <c r="AB28" s="566">
        <v>645</v>
      </c>
      <c r="AC28" s="566">
        <v>678</v>
      </c>
      <c r="AD28" s="566">
        <v>619</v>
      </c>
      <c r="AE28" s="566">
        <v>673</v>
      </c>
      <c r="AF28" s="566">
        <v>545</v>
      </c>
      <c r="AG28" s="566">
        <v>314</v>
      </c>
      <c r="AH28" s="566">
        <v>295</v>
      </c>
      <c r="AI28" s="567">
        <v>377</v>
      </c>
      <c r="AJ28" s="511">
        <f t="shared" si="3"/>
        <v>7267</v>
      </c>
      <c r="AK28" s="567">
        <v>654</v>
      </c>
      <c r="AL28" s="566">
        <v>644</v>
      </c>
      <c r="AM28" s="565">
        <v>722</v>
      </c>
      <c r="AN28" s="565">
        <v>822</v>
      </c>
      <c r="AO28" s="565">
        <v>604</v>
      </c>
      <c r="AP28" s="565">
        <v>129</v>
      </c>
      <c r="AQ28" s="566">
        <v>288</v>
      </c>
      <c r="AR28" s="566">
        <v>744</v>
      </c>
      <c r="AS28" s="566">
        <v>317</v>
      </c>
      <c r="AT28" s="566">
        <v>224</v>
      </c>
      <c r="AU28" s="566">
        <v>549</v>
      </c>
      <c r="AV28" s="567">
        <v>590</v>
      </c>
      <c r="AW28" s="511">
        <f t="shared" si="4"/>
        <v>6287</v>
      </c>
      <c r="AX28" s="567">
        <v>685</v>
      </c>
      <c r="AY28" s="566">
        <v>769</v>
      </c>
      <c r="AZ28" s="568">
        <v>363</v>
      </c>
      <c r="BA28" s="567">
        <v>514</v>
      </c>
      <c r="BB28" s="567">
        <v>497</v>
      </c>
      <c r="BC28" s="567">
        <v>366</v>
      </c>
      <c r="BD28" s="569">
        <v>284</v>
      </c>
      <c r="BE28" s="511">
        <f t="shared" si="5"/>
        <v>3478</v>
      </c>
      <c r="BF28" s="570">
        <f t="shared" si="0"/>
        <v>23753</v>
      </c>
    </row>
    <row r="29" spans="2:58" s="571" customFormat="1" ht="29.25" hidden="1" customHeight="1">
      <c r="B29" s="357">
        <v>21</v>
      </c>
      <c r="C29" s="358" t="s">
        <v>147</v>
      </c>
      <c r="D29" s="470">
        <v>427</v>
      </c>
      <c r="E29" s="471">
        <v>425</v>
      </c>
      <c r="F29" s="466">
        <f t="shared" si="1"/>
        <v>0.99531615925058547</v>
      </c>
      <c r="G29" s="565">
        <v>668</v>
      </c>
      <c r="H29" s="566">
        <v>630</v>
      </c>
      <c r="I29" s="567">
        <v>536</v>
      </c>
      <c r="J29" s="566">
        <v>738</v>
      </c>
      <c r="K29" s="566">
        <v>325</v>
      </c>
      <c r="L29" s="565">
        <v>742</v>
      </c>
      <c r="M29" s="566">
        <v>621</v>
      </c>
      <c r="N29" s="566">
        <v>316</v>
      </c>
      <c r="O29" s="566">
        <v>223</v>
      </c>
      <c r="P29" s="566">
        <v>413</v>
      </c>
      <c r="Q29" s="566">
        <v>318</v>
      </c>
      <c r="R29" s="566">
        <v>550</v>
      </c>
      <c r="S29" s="566">
        <v>630</v>
      </c>
      <c r="T29" s="566">
        <v>722</v>
      </c>
      <c r="U29" s="567">
        <v>740</v>
      </c>
      <c r="V29" s="511">
        <f t="shared" si="2"/>
        <v>8172</v>
      </c>
      <c r="W29" s="567">
        <v>698</v>
      </c>
      <c r="X29" s="567">
        <v>710</v>
      </c>
      <c r="Y29" s="566">
        <v>568</v>
      </c>
      <c r="Z29" s="566">
        <v>818</v>
      </c>
      <c r="AA29" s="566">
        <v>999</v>
      </c>
      <c r="AB29" s="566">
        <v>708</v>
      </c>
      <c r="AC29" s="566">
        <v>796</v>
      </c>
      <c r="AD29" s="566">
        <v>786</v>
      </c>
      <c r="AE29" s="566">
        <v>900</v>
      </c>
      <c r="AF29" s="566">
        <v>693</v>
      </c>
      <c r="AG29" s="566">
        <v>576</v>
      </c>
      <c r="AH29" s="566">
        <v>418</v>
      </c>
      <c r="AI29" s="567">
        <v>504</v>
      </c>
      <c r="AJ29" s="511">
        <f t="shared" si="3"/>
        <v>9174</v>
      </c>
      <c r="AK29" s="567">
        <v>750</v>
      </c>
      <c r="AL29" s="566">
        <v>724</v>
      </c>
      <c r="AM29" s="565">
        <v>796</v>
      </c>
      <c r="AN29" s="565">
        <v>1017</v>
      </c>
      <c r="AO29" s="565">
        <v>710</v>
      </c>
      <c r="AP29" s="565">
        <v>146</v>
      </c>
      <c r="AQ29" s="566">
        <v>359</v>
      </c>
      <c r="AR29" s="566">
        <v>876</v>
      </c>
      <c r="AS29" s="566">
        <v>526</v>
      </c>
      <c r="AT29" s="566">
        <v>312</v>
      </c>
      <c r="AU29" s="566">
        <v>722</v>
      </c>
      <c r="AV29" s="567">
        <v>732</v>
      </c>
      <c r="AW29" s="511">
        <f t="shared" si="4"/>
        <v>7670</v>
      </c>
      <c r="AX29" s="567">
        <v>802</v>
      </c>
      <c r="AY29" s="566">
        <v>972</v>
      </c>
      <c r="AZ29" s="568">
        <v>429</v>
      </c>
      <c r="BA29" s="567">
        <v>672</v>
      </c>
      <c r="BB29" s="567">
        <v>646</v>
      </c>
      <c r="BC29" s="567">
        <v>400</v>
      </c>
      <c r="BD29" s="569">
        <v>340</v>
      </c>
      <c r="BE29" s="511">
        <f t="shared" si="5"/>
        <v>4261</v>
      </c>
      <c r="BF29" s="570">
        <f t="shared" si="0"/>
        <v>29277</v>
      </c>
    </row>
    <row r="30" spans="2:58" s="571" customFormat="1" ht="29.25" hidden="1" customHeight="1">
      <c r="B30" s="357">
        <v>22</v>
      </c>
      <c r="C30" s="358" t="s">
        <v>148</v>
      </c>
      <c r="D30" s="470">
        <v>276</v>
      </c>
      <c r="E30" s="471">
        <v>272</v>
      </c>
      <c r="F30" s="466">
        <f t="shared" si="1"/>
        <v>0.98550724637681164</v>
      </c>
      <c r="G30" s="565">
        <v>426</v>
      </c>
      <c r="H30" s="566">
        <v>414</v>
      </c>
      <c r="I30" s="567">
        <v>336</v>
      </c>
      <c r="J30" s="566">
        <v>504</v>
      </c>
      <c r="K30" s="566">
        <v>306</v>
      </c>
      <c r="L30" s="565">
        <v>458</v>
      </c>
      <c r="M30" s="566">
        <v>383</v>
      </c>
      <c r="N30" s="566">
        <v>248</v>
      </c>
      <c r="O30" s="566">
        <v>153</v>
      </c>
      <c r="P30" s="566">
        <v>259</v>
      </c>
      <c r="Q30" s="566">
        <v>230</v>
      </c>
      <c r="R30" s="566">
        <v>428</v>
      </c>
      <c r="S30" s="566">
        <v>480</v>
      </c>
      <c r="T30" s="566">
        <v>434</v>
      </c>
      <c r="U30" s="567">
        <v>472</v>
      </c>
      <c r="V30" s="511">
        <f t="shared" si="2"/>
        <v>5531</v>
      </c>
      <c r="W30" s="567">
        <v>409</v>
      </c>
      <c r="X30" s="567">
        <v>422</v>
      </c>
      <c r="Y30" s="566">
        <v>318</v>
      </c>
      <c r="Z30" s="566">
        <v>510</v>
      </c>
      <c r="AA30" s="566">
        <v>644</v>
      </c>
      <c r="AB30" s="566">
        <v>484</v>
      </c>
      <c r="AC30" s="566">
        <v>496</v>
      </c>
      <c r="AD30" s="566">
        <v>591</v>
      </c>
      <c r="AE30" s="566">
        <v>525</v>
      </c>
      <c r="AF30" s="566">
        <v>465</v>
      </c>
      <c r="AG30" s="566">
        <v>306</v>
      </c>
      <c r="AH30" s="566">
        <v>256</v>
      </c>
      <c r="AI30" s="567">
        <v>252</v>
      </c>
      <c r="AJ30" s="511">
        <f t="shared" si="3"/>
        <v>5678</v>
      </c>
      <c r="AK30" s="567">
        <v>486</v>
      </c>
      <c r="AL30" s="566">
        <v>488</v>
      </c>
      <c r="AM30" s="565">
        <v>522</v>
      </c>
      <c r="AN30" s="565">
        <v>606</v>
      </c>
      <c r="AO30" s="565">
        <v>448</v>
      </c>
      <c r="AP30" s="565">
        <v>102</v>
      </c>
      <c r="AQ30" s="566">
        <v>199</v>
      </c>
      <c r="AR30" s="566">
        <v>546</v>
      </c>
      <c r="AS30" s="566">
        <v>354</v>
      </c>
      <c r="AT30" s="566">
        <v>360</v>
      </c>
      <c r="AU30" s="566">
        <v>406</v>
      </c>
      <c r="AV30" s="567">
        <v>428</v>
      </c>
      <c r="AW30" s="511">
        <f t="shared" si="4"/>
        <v>4945</v>
      </c>
      <c r="AX30" s="567">
        <v>504</v>
      </c>
      <c r="AY30" s="566">
        <v>491</v>
      </c>
      <c r="AZ30" s="568">
        <v>321</v>
      </c>
      <c r="BA30" s="567">
        <v>334</v>
      </c>
      <c r="BB30" s="567">
        <v>334</v>
      </c>
      <c r="BC30" s="567">
        <v>216</v>
      </c>
      <c r="BD30" s="569">
        <v>174</v>
      </c>
      <c r="BE30" s="511">
        <f t="shared" si="5"/>
        <v>2374</v>
      </c>
      <c r="BF30" s="570">
        <f t="shared" si="0"/>
        <v>18528</v>
      </c>
    </row>
    <row r="31" spans="2:58" s="571" customFormat="1" ht="29.25" hidden="1" customHeight="1">
      <c r="B31" s="357">
        <v>23</v>
      </c>
      <c r="C31" s="358" t="s">
        <v>149</v>
      </c>
      <c r="D31" s="470">
        <v>264</v>
      </c>
      <c r="E31" s="471">
        <v>254</v>
      </c>
      <c r="F31" s="466">
        <f t="shared" si="1"/>
        <v>0.96212121212121215</v>
      </c>
      <c r="G31" s="565">
        <v>406</v>
      </c>
      <c r="H31" s="566">
        <v>364</v>
      </c>
      <c r="I31" s="567">
        <v>334</v>
      </c>
      <c r="J31" s="566">
        <v>382</v>
      </c>
      <c r="K31" s="566">
        <v>151</v>
      </c>
      <c r="L31" s="565">
        <v>408</v>
      </c>
      <c r="M31" s="566">
        <v>329</v>
      </c>
      <c r="N31" s="566">
        <v>192</v>
      </c>
      <c r="O31" s="566">
        <v>120</v>
      </c>
      <c r="P31" s="566">
        <v>245</v>
      </c>
      <c r="Q31" s="566">
        <v>176</v>
      </c>
      <c r="R31" s="566">
        <v>376</v>
      </c>
      <c r="S31" s="566">
        <v>428</v>
      </c>
      <c r="T31" s="566">
        <v>446</v>
      </c>
      <c r="U31" s="567">
        <v>456</v>
      </c>
      <c r="V31" s="511">
        <f t="shared" si="2"/>
        <v>4813</v>
      </c>
      <c r="W31" s="567">
        <v>390</v>
      </c>
      <c r="X31" s="567">
        <v>418</v>
      </c>
      <c r="Y31" s="566">
        <v>312</v>
      </c>
      <c r="Z31" s="566">
        <v>470</v>
      </c>
      <c r="AA31" s="566">
        <v>600</v>
      </c>
      <c r="AB31" s="566">
        <v>468</v>
      </c>
      <c r="AC31" s="566">
        <v>480</v>
      </c>
      <c r="AD31" s="566">
        <v>516</v>
      </c>
      <c r="AE31" s="566">
        <v>525</v>
      </c>
      <c r="AF31" s="566">
        <v>384</v>
      </c>
      <c r="AG31" s="566">
        <v>344</v>
      </c>
      <c r="AH31" s="566">
        <v>228</v>
      </c>
      <c r="AI31" s="567">
        <v>252</v>
      </c>
      <c r="AJ31" s="511">
        <f t="shared" si="3"/>
        <v>5387</v>
      </c>
      <c r="AK31" s="567">
        <v>432</v>
      </c>
      <c r="AL31" s="566">
        <v>418</v>
      </c>
      <c r="AM31" s="565">
        <v>490</v>
      </c>
      <c r="AN31" s="565">
        <v>621</v>
      </c>
      <c r="AO31" s="565">
        <v>396</v>
      </c>
      <c r="AP31" s="565">
        <v>85</v>
      </c>
      <c r="AQ31" s="566">
        <v>190</v>
      </c>
      <c r="AR31" s="566">
        <v>522</v>
      </c>
      <c r="AS31" s="566">
        <v>286</v>
      </c>
      <c r="AT31" s="566">
        <v>278</v>
      </c>
      <c r="AU31" s="566">
        <v>406</v>
      </c>
      <c r="AV31" s="567">
        <v>408</v>
      </c>
      <c r="AW31" s="511">
        <f t="shared" si="4"/>
        <v>4532</v>
      </c>
      <c r="AX31" s="567">
        <v>412</v>
      </c>
      <c r="AY31" s="566">
        <v>308</v>
      </c>
      <c r="AZ31" s="568">
        <v>300</v>
      </c>
      <c r="BA31" s="567">
        <v>308</v>
      </c>
      <c r="BB31" s="567">
        <v>352</v>
      </c>
      <c r="BC31" s="567">
        <v>236</v>
      </c>
      <c r="BD31" s="569">
        <v>184</v>
      </c>
      <c r="BE31" s="511">
        <f t="shared" si="5"/>
        <v>2100</v>
      </c>
      <c r="BF31" s="570">
        <f t="shared" si="0"/>
        <v>16832</v>
      </c>
    </row>
    <row r="32" spans="2:58" s="571" customFormat="1" ht="29.25" hidden="1" customHeight="1">
      <c r="B32" s="357">
        <v>24</v>
      </c>
      <c r="C32" s="358" t="s">
        <v>150</v>
      </c>
      <c r="D32" s="470">
        <v>301</v>
      </c>
      <c r="E32" s="471">
        <v>275</v>
      </c>
      <c r="F32" s="466">
        <f t="shared" si="1"/>
        <v>0.91362126245847175</v>
      </c>
      <c r="G32" s="565">
        <v>412</v>
      </c>
      <c r="H32" s="566">
        <v>376</v>
      </c>
      <c r="I32" s="567">
        <v>354</v>
      </c>
      <c r="J32" s="566">
        <v>408</v>
      </c>
      <c r="K32" s="566">
        <v>154</v>
      </c>
      <c r="L32" s="565">
        <v>420</v>
      </c>
      <c r="M32" s="566">
        <v>370</v>
      </c>
      <c r="N32" s="566">
        <v>164</v>
      </c>
      <c r="O32" s="566">
        <v>110</v>
      </c>
      <c r="P32" s="566">
        <v>269</v>
      </c>
      <c r="Q32" s="566">
        <v>204</v>
      </c>
      <c r="R32" s="566">
        <v>314</v>
      </c>
      <c r="S32" s="566">
        <v>376</v>
      </c>
      <c r="T32" s="566">
        <v>402</v>
      </c>
      <c r="U32" s="567">
        <v>468</v>
      </c>
      <c r="V32" s="511">
        <f t="shared" si="2"/>
        <v>4801</v>
      </c>
      <c r="W32" s="567">
        <v>453</v>
      </c>
      <c r="X32" s="567">
        <v>396</v>
      </c>
      <c r="Y32" s="566">
        <v>332</v>
      </c>
      <c r="Z32" s="566">
        <v>520</v>
      </c>
      <c r="AA32" s="566">
        <v>676</v>
      </c>
      <c r="AB32" s="566">
        <v>492</v>
      </c>
      <c r="AC32" s="566">
        <v>518</v>
      </c>
      <c r="AD32" s="566">
        <v>549</v>
      </c>
      <c r="AE32" s="566">
        <v>525</v>
      </c>
      <c r="AF32" s="566">
        <v>372</v>
      </c>
      <c r="AG32" s="566">
        <v>328</v>
      </c>
      <c r="AH32" s="566">
        <v>268</v>
      </c>
      <c r="AI32" s="567">
        <v>252</v>
      </c>
      <c r="AJ32" s="511">
        <f t="shared" si="3"/>
        <v>5681</v>
      </c>
      <c r="AK32" s="567">
        <v>456</v>
      </c>
      <c r="AL32" s="566">
        <v>452</v>
      </c>
      <c r="AM32" s="565">
        <v>530</v>
      </c>
      <c r="AN32" s="565">
        <v>681</v>
      </c>
      <c r="AO32" s="565">
        <v>466</v>
      </c>
      <c r="AP32" s="565">
        <v>95</v>
      </c>
      <c r="AQ32" s="566">
        <v>242</v>
      </c>
      <c r="AR32" s="566">
        <v>528</v>
      </c>
      <c r="AS32" s="566">
        <v>324</v>
      </c>
      <c r="AT32" s="566">
        <v>252</v>
      </c>
      <c r="AU32" s="566">
        <v>414</v>
      </c>
      <c r="AV32" s="567">
        <v>432</v>
      </c>
      <c r="AW32" s="511">
        <f t="shared" si="4"/>
        <v>4872</v>
      </c>
      <c r="AX32" s="567">
        <v>434</v>
      </c>
      <c r="AY32" s="566">
        <v>306</v>
      </c>
      <c r="AZ32" s="568">
        <v>243</v>
      </c>
      <c r="BA32" s="567">
        <v>414</v>
      </c>
      <c r="BB32" s="567">
        <v>426</v>
      </c>
      <c r="BC32" s="567">
        <v>286</v>
      </c>
      <c r="BD32" s="569">
        <v>238</v>
      </c>
      <c r="BE32" s="511">
        <f t="shared" si="5"/>
        <v>2347</v>
      </c>
      <c r="BF32" s="570">
        <f t="shared" si="0"/>
        <v>17701</v>
      </c>
    </row>
    <row r="33" spans="2:58" s="571" customFormat="1" ht="29.25" hidden="1" customHeight="1">
      <c r="B33" s="357">
        <v>25</v>
      </c>
      <c r="C33" s="358" t="s">
        <v>151</v>
      </c>
      <c r="D33" s="474">
        <v>214</v>
      </c>
      <c r="E33" s="471">
        <v>214</v>
      </c>
      <c r="F33" s="466">
        <f t="shared" si="1"/>
        <v>1</v>
      </c>
      <c r="G33" s="565">
        <v>332</v>
      </c>
      <c r="H33" s="566">
        <v>298</v>
      </c>
      <c r="I33" s="567">
        <v>274</v>
      </c>
      <c r="J33" s="566">
        <v>350</v>
      </c>
      <c r="K33" s="566">
        <v>141</v>
      </c>
      <c r="L33" s="565">
        <v>376</v>
      </c>
      <c r="M33" s="566">
        <v>286</v>
      </c>
      <c r="N33" s="566">
        <v>250</v>
      </c>
      <c r="O33" s="566">
        <v>158</v>
      </c>
      <c r="P33" s="566">
        <v>206</v>
      </c>
      <c r="Q33" s="566">
        <v>174</v>
      </c>
      <c r="R33" s="566">
        <v>220</v>
      </c>
      <c r="S33" s="566">
        <v>290</v>
      </c>
      <c r="T33" s="566">
        <v>342</v>
      </c>
      <c r="U33" s="567">
        <v>348</v>
      </c>
      <c r="V33" s="511">
        <f t="shared" si="2"/>
        <v>4045</v>
      </c>
      <c r="W33" s="567">
        <v>357</v>
      </c>
      <c r="X33" s="567">
        <v>352</v>
      </c>
      <c r="Y33" s="566">
        <v>298</v>
      </c>
      <c r="Z33" s="566">
        <v>420</v>
      </c>
      <c r="AA33" s="566">
        <v>528</v>
      </c>
      <c r="AB33" s="566">
        <v>378</v>
      </c>
      <c r="AC33" s="566">
        <v>414</v>
      </c>
      <c r="AD33" s="566">
        <v>474</v>
      </c>
      <c r="AE33" s="566">
        <v>447</v>
      </c>
      <c r="AF33" s="566">
        <v>306</v>
      </c>
      <c r="AG33" s="566">
        <v>246</v>
      </c>
      <c r="AH33" s="566">
        <v>234</v>
      </c>
      <c r="AI33" s="567">
        <v>280</v>
      </c>
      <c r="AJ33" s="511">
        <f t="shared" si="3"/>
        <v>4734</v>
      </c>
      <c r="AK33" s="567">
        <v>374</v>
      </c>
      <c r="AL33" s="566">
        <v>358</v>
      </c>
      <c r="AM33" s="565">
        <v>408</v>
      </c>
      <c r="AN33" s="565">
        <v>489</v>
      </c>
      <c r="AO33" s="565">
        <v>322</v>
      </c>
      <c r="AP33" s="565">
        <v>71</v>
      </c>
      <c r="AQ33" s="566">
        <v>175</v>
      </c>
      <c r="AR33" s="566">
        <v>501</v>
      </c>
      <c r="AS33" s="566">
        <v>296</v>
      </c>
      <c r="AT33" s="566">
        <v>150</v>
      </c>
      <c r="AU33" s="566">
        <v>344</v>
      </c>
      <c r="AV33" s="567">
        <v>340</v>
      </c>
      <c r="AW33" s="511">
        <f t="shared" si="4"/>
        <v>3828</v>
      </c>
      <c r="AX33" s="567">
        <v>326</v>
      </c>
      <c r="AY33" s="566">
        <v>221</v>
      </c>
      <c r="AZ33" s="568">
        <v>237</v>
      </c>
      <c r="BA33" s="567">
        <v>358</v>
      </c>
      <c r="BB33" s="567">
        <v>320</v>
      </c>
      <c r="BC33" s="567">
        <v>238</v>
      </c>
      <c r="BD33" s="569">
        <v>171</v>
      </c>
      <c r="BE33" s="511">
        <f t="shared" si="5"/>
        <v>1871</v>
      </c>
      <c r="BF33" s="570">
        <f t="shared" si="0"/>
        <v>14478</v>
      </c>
    </row>
    <row r="34" spans="2:58" s="571" customFormat="1" ht="29.25" hidden="1" customHeight="1">
      <c r="B34" s="357">
        <v>26</v>
      </c>
      <c r="C34" s="358" t="s">
        <v>152</v>
      </c>
      <c r="D34" s="470">
        <v>241</v>
      </c>
      <c r="E34" s="471">
        <v>182</v>
      </c>
      <c r="F34" s="466">
        <f t="shared" ref="F34" si="6">E34/D34</f>
        <v>0.75518672199170123</v>
      </c>
      <c r="G34" s="565">
        <v>268</v>
      </c>
      <c r="H34" s="566">
        <v>248</v>
      </c>
      <c r="I34" s="567">
        <v>224</v>
      </c>
      <c r="J34" s="566">
        <v>328</v>
      </c>
      <c r="K34" s="566">
        <v>145</v>
      </c>
      <c r="L34" s="565">
        <v>320</v>
      </c>
      <c r="M34" s="566">
        <v>263</v>
      </c>
      <c r="N34" s="566">
        <v>238</v>
      </c>
      <c r="O34" s="566">
        <v>180</v>
      </c>
      <c r="P34" s="566">
        <v>171</v>
      </c>
      <c r="Q34" s="566">
        <v>166</v>
      </c>
      <c r="R34" s="566">
        <v>222</v>
      </c>
      <c r="S34" s="566">
        <v>298</v>
      </c>
      <c r="T34" s="566">
        <v>306</v>
      </c>
      <c r="U34" s="567">
        <v>310</v>
      </c>
      <c r="V34" s="511">
        <f t="shared" si="2"/>
        <v>3687</v>
      </c>
      <c r="W34" s="567">
        <v>300</v>
      </c>
      <c r="X34" s="567">
        <v>272</v>
      </c>
      <c r="Y34" s="566">
        <v>250</v>
      </c>
      <c r="Z34" s="566">
        <v>342</v>
      </c>
      <c r="AA34" s="566">
        <v>438</v>
      </c>
      <c r="AB34" s="566">
        <v>328</v>
      </c>
      <c r="AC34" s="566">
        <v>344</v>
      </c>
      <c r="AD34" s="566">
        <v>363</v>
      </c>
      <c r="AE34" s="566">
        <v>342</v>
      </c>
      <c r="AF34" s="566">
        <v>246</v>
      </c>
      <c r="AG34" s="566">
        <v>238</v>
      </c>
      <c r="AH34" s="566">
        <v>176</v>
      </c>
      <c r="AI34" s="567">
        <v>214</v>
      </c>
      <c r="AJ34" s="511">
        <f t="shared" si="3"/>
        <v>3853</v>
      </c>
      <c r="AK34" s="567">
        <v>338</v>
      </c>
      <c r="AL34" s="566">
        <v>338</v>
      </c>
      <c r="AM34" s="565">
        <v>318</v>
      </c>
      <c r="AN34" s="565">
        <v>411</v>
      </c>
      <c r="AO34" s="565">
        <v>278</v>
      </c>
      <c r="AP34" s="565">
        <v>78</v>
      </c>
      <c r="AQ34" s="566">
        <v>156</v>
      </c>
      <c r="AR34" s="566">
        <v>405</v>
      </c>
      <c r="AS34" s="566">
        <v>242</v>
      </c>
      <c r="AT34" s="566">
        <v>172</v>
      </c>
      <c r="AU34" s="566">
        <v>304</v>
      </c>
      <c r="AV34" s="567">
        <v>292</v>
      </c>
      <c r="AW34" s="511">
        <f t="shared" si="4"/>
        <v>3332</v>
      </c>
      <c r="AX34" s="567">
        <v>244</v>
      </c>
      <c r="AY34" s="566">
        <v>169</v>
      </c>
      <c r="AZ34" s="568">
        <v>261</v>
      </c>
      <c r="BA34" s="567">
        <v>246</v>
      </c>
      <c r="BB34" s="567">
        <v>242</v>
      </c>
      <c r="BC34" s="567">
        <v>198</v>
      </c>
      <c r="BD34" s="569">
        <v>136</v>
      </c>
      <c r="BE34" s="511">
        <f t="shared" si="5"/>
        <v>1496</v>
      </c>
      <c r="BF34" s="570">
        <f t="shared" si="0"/>
        <v>12368</v>
      </c>
    </row>
    <row r="35" spans="2:58" s="571" customFormat="1" ht="29.25" hidden="1" customHeight="1">
      <c r="B35" s="357">
        <v>27</v>
      </c>
      <c r="C35" s="358" t="s">
        <v>153</v>
      </c>
      <c r="D35" s="470">
        <v>278</v>
      </c>
      <c r="E35" s="471">
        <v>246</v>
      </c>
      <c r="F35" s="466">
        <f t="shared" si="1"/>
        <v>0.8848920863309353</v>
      </c>
      <c r="G35" s="565">
        <v>360</v>
      </c>
      <c r="H35" s="566">
        <v>330</v>
      </c>
      <c r="I35" s="567">
        <v>320</v>
      </c>
      <c r="J35" s="566">
        <v>370</v>
      </c>
      <c r="K35" s="566">
        <v>164</v>
      </c>
      <c r="L35" s="565">
        <v>344</v>
      </c>
      <c r="M35" s="566">
        <v>245</v>
      </c>
      <c r="N35" s="566">
        <v>156</v>
      </c>
      <c r="O35" s="566">
        <v>97</v>
      </c>
      <c r="P35" s="566">
        <v>238</v>
      </c>
      <c r="Q35" s="566">
        <v>154</v>
      </c>
      <c r="R35" s="566">
        <v>332</v>
      </c>
      <c r="S35" s="566">
        <v>378</v>
      </c>
      <c r="T35" s="566">
        <v>410</v>
      </c>
      <c r="U35" s="567">
        <v>404</v>
      </c>
      <c r="V35" s="511">
        <f t="shared" si="2"/>
        <v>4302</v>
      </c>
      <c r="W35" s="567">
        <v>392</v>
      </c>
      <c r="X35" s="567">
        <v>348</v>
      </c>
      <c r="Y35" s="566">
        <v>330</v>
      </c>
      <c r="Z35" s="566">
        <v>468</v>
      </c>
      <c r="AA35" s="566">
        <v>575</v>
      </c>
      <c r="AB35" s="566">
        <v>440</v>
      </c>
      <c r="AC35" s="566">
        <v>454</v>
      </c>
      <c r="AD35" s="566">
        <v>522</v>
      </c>
      <c r="AE35" s="566">
        <v>450</v>
      </c>
      <c r="AF35" s="566">
        <v>303</v>
      </c>
      <c r="AG35" s="566">
        <v>126</v>
      </c>
      <c r="AH35" s="566">
        <v>260</v>
      </c>
      <c r="AI35" s="567">
        <v>298</v>
      </c>
      <c r="AJ35" s="511">
        <f t="shared" si="3"/>
        <v>4966</v>
      </c>
      <c r="AK35" s="567">
        <v>460</v>
      </c>
      <c r="AL35" s="566">
        <v>450</v>
      </c>
      <c r="AM35" s="565">
        <v>464</v>
      </c>
      <c r="AN35" s="565">
        <v>537</v>
      </c>
      <c r="AO35" s="565">
        <v>430</v>
      </c>
      <c r="AP35" s="565">
        <v>95</v>
      </c>
      <c r="AQ35" s="566">
        <v>182</v>
      </c>
      <c r="AR35" s="566">
        <v>618</v>
      </c>
      <c r="AS35" s="566">
        <v>340</v>
      </c>
      <c r="AT35" s="566">
        <v>272</v>
      </c>
      <c r="AU35" s="566">
        <v>374</v>
      </c>
      <c r="AV35" s="567">
        <v>372</v>
      </c>
      <c r="AW35" s="511">
        <f t="shared" si="4"/>
        <v>4594</v>
      </c>
      <c r="AX35" s="567">
        <v>338</v>
      </c>
      <c r="AY35" s="566">
        <v>234</v>
      </c>
      <c r="AZ35" s="568">
        <v>351</v>
      </c>
      <c r="BA35" s="567">
        <v>292</v>
      </c>
      <c r="BB35" s="567">
        <v>308</v>
      </c>
      <c r="BC35" s="567">
        <v>288</v>
      </c>
      <c r="BD35" s="569">
        <v>178</v>
      </c>
      <c r="BE35" s="511">
        <f t="shared" si="5"/>
        <v>1989</v>
      </c>
      <c r="BF35" s="570">
        <f t="shared" si="0"/>
        <v>15851</v>
      </c>
    </row>
    <row r="36" spans="2:58" s="571" customFormat="1" ht="29.25" hidden="1" customHeight="1">
      <c r="B36" s="357">
        <v>28</v>
      </c>
      <c r="C36" s="358" t="s">
        <v>154</v>
      </c>
      <c r="D36" s="470">
        <v>342</v>
      </c>
      <c r="E36" s="471">
        <v>244</v>
      </c>
      <c r="F36" s="466">
        <f t="shared" si="1"/>
        <v>0.71345029239766078</v>
      </c>
      <c r="G36" s="565">
        <v>310</v>
      </c>
      <c r="H36" s="566">
        <v>272</v>
      </c>
      <c r="I36" s="567">
        <v>282</v>
      </c>
      <c r="J36" s="566">
        <v>368</v>
      </c>
      <c r="K36" s="566">
        <v>158</v>
      </c>
      <c r="L36" s="565">
        <v>372</v>
      </c>
      <c r="M36" s="566">
        <v>273</v>
      </c>
      <c r="N36" s="566">
        <v>120</v>
      </c>
      <c r="O36" s="566">
        <v>62</v>
      </c>
      <c r="P36" s="566">
        <v>241</v>
      </c>
      <c r="Q36" s="566">
        <v>144</v>
      </c>
      <c r="R36" s="566">
        <v>346</v>
      </c>
      <c r="S36" s="566">
        <v>356</v>
      </c>
      <c r="T36" s="566">
        <v>396</v>
      </c>
      <c r="U36" s="567">
        <v>424</v>
      </c>
      <c r="V36" s="511">
        <f t="shared" si="2"/>
        <v>4124</v>
      </c>
      <c r="W36" s="567">
        <v>328</v>
      </c>
      <c r="X36" s="567">
        <v>296</v>
      </c>
      <c r="Y36" s="566">
        <v>264</v>
      </c>
      <c r="Z36" s="566">
        <v>430</v>
      </c>
      <c r="AA36" s="566">
        <v>593</v>
      </c>
      <c r="AB36" s="566">
        <v>430</v>
      </c>
      <c r="AC36" s="566">
        <v>456</v>
      </c>
      <c r="AD36" s="566">
        <v>567</v>
      </c>
      <c r="AE36" s="566">
        <v>450</v>
      </c>
      <c r="AF36" s="566">
        <v>324</v>
      </c>
      <c r="AG36" s="566">
        <v>236</v>
      </c>
      <c r="AH36" s="566">
        <v>236</v>
      </c>
      <c r="AI36" s="567">
        <v>246</v>
      </c>
      <c r="AJ36" s="511">
        <f t="shared" si="3"/>
        <v>4856</v>
      </c>
      <c r="AK36" s="567">
        <v>432</v>
      </c>
      <c r="AL36" s="566">
        <v>416</v>
      </c>
      <c r="AM36" s="565">
        <v>478</v>
      </c>
      <c r="AN36" s="565">
        <v>582</v>
      </c>
      <c r="AO36" s="565">
        <v>422</v>
      </c>
      <c r="AP36" s="565">
        <v>85</v>
      </c>
      <c r="AQ36" s="566">
        <v>200</v>
      </c>
      <c r="AR36" s="566">
        <v>522</v>
      </c>
      <c r="AS36" s="566">
        <v>250</v>
      </c>
      <c r="AT36" s="566">
        <v>214</v>
      </c>
      <c r="AU36" s="566">
        <v>368</v>
      </c>
      <c r="AV36" s="567">
        <v>364</v>
      </c>
      <c r="AW36" s="511">
        <f t="shared" si="4"/>
        <v>4333</v>
      </c>
      <c r="AX36" s="567">
        <v>442</v>
      </c>
      <c r="AY36" s="566">
        <v>346</v>
      </c>
      <c r="AZ36" s="568">
        <v>396</v>
      </c>
      <c r="BA36" s="567">
        <v>282</v>
      </c>
      <c r="BB36" s="567">
        <v>286</v>
      </c>
      <c r="BC36" s="567">
        <v>240</v>
      </c>
      <c r="BD36" s="569">
        <v>159</v>
      </c>
      <c r="BE36" s="511">
        <f t="shared" si="5"/>
        <v>2151</v>
      </c>
      <c r="BF36" s="570">
        <f t="shared" si="0"/>
        <v>15464</v>
      </c>
    </row>
    <row r="37" spans="2:58" s="571" customFormat="1" ht="29.25" hidden="1" customHeight="1">
      <c r="B37" s="357">
        <v>29</v>
      </c>
      <c r="C37" s="358" t="s">
        <v>155</v>
      </c>
      <c r="D37" s="470">
        <v>491</v>
      </c>
      <c r="E37" s="471">
        <v>459</v>
      </c>
      <c r="F37" s="466">
        <f t="shared" si="1"/>
        <v>0.93482688391038693</v>
      </c>
      <c r="G37" s="565">
        <v>572</v>
      </c>
      <c r="H37" s="566">
        <v>538</v>
      </c>
      <c r="I37" s="567">
        <v>586</v>
      </c>
      <c r="J37" s="566">
        <v>762</v>
      </c>
      <c r="K37" s="566">
        <v>291</v>
      </c>
      <c r="L37" s="565">
        <v>746</v>
      </c>
      <c r="M37" s="566">
        <v>549</v>
      </c>
      <c r="N37" s="566">
        <v>418</v>
      </c>
      <c r="O37" s="566">
        <v>261</v>
      </c>
      <c r="P37" s="566">
        <v>423</v>
      </c>
      <c r="Q37" s="566">
        <v>348</v>
      </c>
      <c r="R37" s="566">
        <v>640</v>
      </c>
      <c r="S37" s="566">
        <v>640</v>
      </c>
      <c r="T37" s="566">
        <v>558</v>
      </c>
      <c r="U37" s="567">
        <v>776</v>
      </c>
      <c r="V37" s="511">
        <f t="shared" si="2"/>
        <v>8108</v>
      </c>
      <c r="W37" s="567">
        <v>708</v>
      </c>
      <c r="X37" s="567">
        <v>646</v>
      </c>
      <c r="Y37" s="566">
        <v>614</v>
      </c>
      <c r="Z37" s="566">
        <v>844</v>
      </c>
      <c r="AA37" s="566">
        <v>999</v>
      </c>
      <c r="AB37" s="566">
        <v>790</v>
      </c>
      <c r="AC37" s="566">
        <v>838</v>
      </c>
      <c r="AD37" s="566">
        <v>945</v>
      </c>
      <c r="AE37" s="566">
        <v>855</v>
      </c>
      <c r="AF37" s="566">
        <v>633</v>
      </c>
      <c r="AG37" s="566">
        <v>608</v>
      </c>
      <c r="AH37" s="566">
        <v>484</v>
      </c>
      <c r="AI37" s="567">
        <v>592</v>
      </c>
      <c r="AJ37" s="511">
        <f t="shared" si="3"/>
        <v>9556</v>
      </c>
      <c r="AK37" s="567">
        <v>774</v>
      </c>
      <c r="AL37" s="566">
        <v>776</v>
      </c>
      <c r="AM37" s="565">
        <v>848</v>
      </c>
      <c r="AN37" s="565">
        <v>1056</v>
      </c>
      <c r="AO37" s="565">
        <v>762</v>
      </c>
      <c r="AP37" s="565">
        <v>216</v>
      </c>
      <c r="AQ37" s="566">
        <v>387</v>
      </c>
      <c r="AR37" s="566">
        <v>1047</v>
      </c>
      <c r="AS37" s="566">
        <v>656</v>
      </c>
      <c r="AT37" s="566">
        <v>456</v>
      </c>
      <c r="AU37" s="566">
        <v>698</v>
      </c>
      <c r="AV37" s="567">
        <v>670</v>
      </c>
      <c r="AW37" s="511">
        <f t="shared" si="4"/>
        <v>8346</v>
      </c>
      <c r="AX37" s="567">
        <v>658</v>
      </c>
      <c r="AY37" s="566">
        <v>496</v>
      </c>
      <c r="AZ37" s="568">
        <v>768</v>
      </c>
      <c r="BA37" s="567">
        <v>598</v>
      </c>
      <c r="BB37" s="567">
        <v>622</v>
      </c>
      <c r="BC37" s="567">
        <v>554</v>
      </c>
      <c r="BD37" s="569">
        <v>308</v>
      </c>
      <c r="BE37" s="511">
        <f t="shared" si="5"/>
        <v>4004</v>
      </c>
      <c r="BF37" s="570">
        <f t="shared" si="0"/>
        <v>30014</v>
      </c>
    </row>
    <row r="38" spans="2:58" s="571" customFormat="1" ht="29.25" hidden="1" customHeight="1">
      <c r="B38" s="357">
        <v>30</v>
      </c>
      <c r="C38" s="358" t="s">
        <v>156</v>
      </c>
      <c r="D38" s="470">
        <v>482</v>
      </c>
      <c r="E38" s="471">
        <v>475</v>
      </c>
      <c r="F38" s="466">
        <f t="shared" si="1"/>
        <v>0.98547717842323657</v>
      </c>
      <c r="G38" s="565">
        <v>716</v>
      </c>
      <c r="H38" s="566">
        <v>678</v>
      </c>
      <c r="I38" s="567">
        <v>624</v>
      </c>
      <c r="J38" s="566">
        <v>814</v>
      </c>
      <c r="K38" s="566">
        <v>310</v>
      </c>
      <c r="L38" s="565">
        <v>830</v>
      </c>
      <c r="M38" s="566">
        <v>688</v>
      </c>
      <c r="N38" s="566">
        <v>556</v>
      </c>
      <c r="O38" s="566">
        <v>410</v>
      </c>
      <c r="P38" s="566">
        <v>463</v>
      </c>
      <c r="Q38" s="566">
        <v>402</v>
      </c>
      <c r="R38" s="566">
        <v>542</v>
      </c>
      <c r="S38" s="566">
        <v>914</v>
      </c>
      <c r="T38" s="566">
        <v>852</v>
      </c>
      <c r="U38" s="567">
        <v>858</v>
      </c>
      <c r="V38" s="511">
        <f t="shared" si="2"/>
        <v>9657</v>
      </c>
      <c r="W38" s="567">
        <v>782</v>
      </c>
      <c r="X38" s="567">
        <v>762</v>
      </c>
      <c r="Y38" s="566">
        <v>654</v>
      </c>
      <c r="Z38" s="566">
        <v>920</v>
      </c>
      <c r="AA38" s="566">
        <v>1120</v>
      </c>
      <c r="AB38" s="566">
        <v>842</v>
      </c>
      <c r="AC38" s="566">
        <v>892</v>
      </c>
      <c r="AD38" s="566">
        <v>1047</v>
      </c>
      <c r="AE38" s="566">
        <v>918</v>
      </c>
      <c r="AF38" s="566">
        <v>576</v>
      </c>
      <c r="AG38" s="566">
        <v>826</v>
      </c>
      <c r="AH38" s="566">
        <v>560</v>
      </c>
      <c r="AI38" s="567">
        <v>510</v>
      </c>
      <c r="AJ38" s="511">
        <f t="shared" si="3"/>
        <v>10409</v>
      </c>
      <c r="AK38" s="567">
        <v>806</v>
      </c>
      <c r="AL38" s="566">
        <v>790</v>
      </c>
      <c r="AM38" s="565">
        <v>910</v>
      </c>
      <c r="AN38" s="565">
        <v>1077</v>
      </c>
      <c r="AO38" s="565">
        <v>814</v>
      </c>
      <c r="AP38" s="565">
        <v>204</v>
      </c>
      <c r="AQ38" s="566">
        <v>383</v>
      </c>
      <c r="AR38" s="566">
        <v>1050</v>
      </c>
      <c r="AS38" s="566">
        <v>610</v>
      </c>
      <c r="AT38" s="566">
        <v>612</v>
      </c>
      <c r="AU38" s="566">
        <v>740</v>
      </c>
      <c r="AV38" s="567">
        <v>670</v>
      </c>
      <c r="AW38" s="511">
        <f t="shared" si="4"/>
        <v>8666</v>
      </c>
      <c r="AX38" s="567">
        <v>728</v>
      </c>
      <c r="AY38" s="566">
        <v>567</v>
      </c>
      <c r="AZ38" s="568">
        <v>525</v>
      </c>
      <c r="BA38" s="567">
        <v>638</v>
      </c>
      <c r="BB38" s="567">
        <v>638</v>
      </c>
      <c r="BC38" s="567">
        <v>552</v>
      </c>
      <c r="BD38" s="569">
        <v>386</v>
      </c>
      <c r="BE38" s="511">
        <f t="shared" si="5"/>
        <v>4034</v>
      </c>
      <c r="BF38" s="570">
        <f t="shared" si="0"/>
        <v>32766</v>
      </c>
    </row>
    <row r="39" spans="2:58" s="571" customFormat="1" ht="29.25" hidden="1" customHeight="1">
      <c r="B39" s="357">
        <v>31</v>
      </c>
      <c r="C39" s="358" t="s">
        <v>157</v>
      </c>
      <c r="D39" s="470">
        <v>113</v>
      </c>
      <c r="E39" s="471">
        <v>113</v>
      </c>
      <c r="F39" s="466">
        <f t="shared" si="1"/>
        <v>1</v>
      </c>
      <c r="G39" s="565">
        <v>194</v>
      </c>
      <c r="H39" s="566">
        <v>180</v>
      </c>
      <c r="I39" s="567">
        <v>160</v>
      </c>
      <c r="J39" s="566">
        <v>190</v>
      </c>
      <c r="K39" s="566">
        <v>92</v>
      </c>
      <c r="L39" s="565">
        <v>194</v>
      </c>
      <c r="M39" s="566">
        <v>168</v>
      </c>
      <c r="N39" s="566">
        <v>76</v>
      </c>
      <c r="O39" s="566">
        <v>71</v>
      </c>
      <c r="P39" s="566">
        <v>110</v>
      </c>
      <c r="Q39" s="566">
        <v>64</v>
      </c>
      <c r="R39" s="566">
        <v>136</v>
      </c>
      <c r="S39" s="566">
        <v>170</v>
      </c>
      <c r="T39" s="566">
        <v>186</v>
      </c>
      <c r="U39" s="567">
        <v>202</v>
      </c>
      <c r="V39" s="511">
        <f t="shared" si="2"/>
        <v>2193</v>
      </c>
      <c r="W39" s="567">
        <v>188</v>
      </c>
      <c r="X39" s="567">
        <v>192</v>
      </c>
      <c r="Y39" s="566">
        <v>138</v>
      </c>
      <c r="Z39" s="566">
        <v>210</v>
      </c>
      <c r="AA39" s="566">
        <v>264</v>
      </c>
      <c r="AB39" s="566">
        <v>202</v>
      </c>
      <c r="AC39" s="566">
        <v>216</v>
      </c>
      <c r="AD39" s="566">
        <v>252</v>
      </c>
      <c r="AE39" s="566">
        <v>252</v>
      </c>
      <c r="AF39" s="566">
        <v>138</v>
      </c>
      <c r="AG39" s="566">
        <v>120</v>
      </c>
      <c r="AH39" s="566">
        <v>98</v>
      </c>
      <c r="AI39" s="567">
        <v>112</v>
      </c>
      <c r="AJ39" s="511">
        <f t="shared" si="3"/>
        <v>2382</v>
      </c>
      <c r="AK39" s="567">
        <v>182</v>
      </c>
      <c r="AL39" s="566">
        <v>176</v>
      </c>
      <c r="AM39" s="565">
        <v>220</v>
      </c>
      <c r="AN39" s="565">
        <v>249</v>
      </c>
      <c r="AO39" s="565">
        <v>176</v>
      </c>
      <c r="AP39" s="565">
        <v>1</v>
      </c>
      <c r="AQ39" s="566">
        <v>97</v>
      </c>
      <c r="AR39" s="566">
        <v>234</v>
      </c>
      <c r="AS39" s="566">
        <v>142</v>
      </c>
      <c r="AT39" s="566">
        <v>154</v>
      </c>
      <c r="AU39" s="566">
        <v>152</v>
      </c>
      <c r="AV39" s="567">
        <v>172</v>
      </c>
      <c r="AW39" s="511">
        <f t="shared" si="4"/>
        <v>1955</v>
      </c>
      <c r="AX39" s="567">
        <v>154</v>
      </c>
      <c r="AY39" s="566">
        <v>94</v>
      </c>
      <c r="AZ39" s="568">
        <v>111</v>
      </c>
      <c r="BA39" s="567">
        <v>182</v>
      </c>
      <c r="BB39" s="567">
        <v>192</v>
      </c>
      <c r="BC39" s="567">
        <v>106</v>
      </c>
      <c r="BD39" s="569">
        <v>97</v>
      </c>
      <c r="BE39" s="511">
        <f t="shared" si="5"/>
        <v>936</v>
      </c>
      <c r="BF39" s="570">
        <f t="shared" si="0"/>
        <v>7466</v>
      </c>
    </row>
    <row r="40" spans="2:58" s="571" customFormat="1" ht="29.25" hidden="1" customHeight="1">
      <c r="B40" s="357">
        <v>32</v>
      </c>
      <c r="C40" s="358" t="s">
        <v>158</v>
      </c>
      <c r="D40" s="470">
        <v>392</v>
      </c>
      <c r="E40" s="471">
        <v>392</v>
      </c>
      <c r="F40" s="466">
        <f t="shared" si="1"/>
        <v>1</v>
      </c>
      <c r="G40" s="565">
        <v>640</v>
      </c>
      <c r="H40" s="566">
        <v>608</v>
      </c>
      <c r="I40" s="567">
        <v>562</v>
      </c>
      <c r="J40" s="566">
        <v>656</v>
      </c>
      <c r="K40" s="566">
        <v>291</v>
      </c>
      <c r="L40" s="565">
        <v>702</v>
      </c>
      <c r="M40" s="566">
        <v>573</v>
      </c>
      <c r="N40" s="566">
        <v>392</v>
      </c>
      <c r="O40" s="566">
        <v>275</v>
      </c>
      <c r="P40" s="566">
        <v>382</v>
      </c>
      <c r="Q40" s="566">
        <v>274</v>
      </c>
      <c r="R40" s="566">
        <v>384</v>
      </c>
      <c r="S40" s="566">
        <v>546</v>
      </c>
      <c r="T40" s="566">
        <v>680</v>
      </c>
      <c r="U40" s="567">
        <v>678</v>
      </c>
      <c r="V40" s="511">
        <f t="shared" si="2"/>
        <v>7643</v>
      </c>
      <c r="W40" s="567">
        <v>714</v>
      </c>
      <c r="X40" s="567">
        <v>658</v>
      </c>
      <c r="Y40" s="566">
        <v>558</v>
      </c>
      <c r="Z40" s="566">
        <v>720</v>
      </c>
      <c r="AA40" s="566">
        <v>995</v>
      </c>
      <c r="AB40" s="566">
        <v>724</v>
      </c>
      <c r="AC40" s="566">
        <v>738</v>
      </c>
      <c r="AD40" s="566">
        <v>951</v>
      </c>
      <c r="AE40" s="566">
        <v>813</v>
      </c>
      <c r="AF40" s="566">
        <v>693</v>
      </c>
      <c r="AG40" s="566">
        <v>534</v>
      </c>
      <c r="AH40" s="566">
        <v>458</v>
      </c>
      <c r="AI40" s="567">
        <v>478</v>
      </c>
      <c r="AJ40" s="511">
        <f t="shared" si="3"/>
        <v>9034</v>
      </c>
      <c r="AK40" s="567">
        <v>688</v>
      </c>
      <c r="AL40" s="566">
        <v>678</v>
      </c>
      <c r="AM40" s="565">
        <v>754</v>
      </c>
      <c r="AN40" s="565">
        <v>957</v>
      </c>
      <c r="AO40" s="565">
        <v>594</v>
      </c>
      <c r="AP40" s="565">
        <v>124</v>
      </c>
      <c r="AQ40" s="566">
        <v>330</v>
      </c>
      <c r="AR40" s="566">
        <v>897</v>
      </c>
      <c r="AS40" s="566">
        <v>502</v>
      </c>
      <c r="AT40" s="566">
        <v>406</v>
      </c>
      <c r="AU40" s="566">
        <v>670</v>
      </c>
      <c r="AV40" s="567">
        <v>644</v>
      </c>
      <c r="AW40" s="511">
        <f t="shared" si="4"/>
        <v>7244</v>
      </c>
      <c r="AX40" s="567">
        <v>540</v>
      </c>
      <c r="AY40" s="566">
        <v>386</v>
      </c>
      <c r="AZ40" s="568">
        <v>375</v>
      </c>
      <c r="BA40" s="567">
        <v>442</v>
      </c>
      <c r="BB40" s="567">
        <v>548</v>
      </c>
      <c r="BC40" s="567">
        <v>460</v>
      </c>
      <c r="BD40" s="569">
        <v>317</v>
      </c>
      <c r="BE40" s="511">
        <f t="shared" si="5"/>
        <v>3068</v>
      </c>
      <c r="BF40" s="570">
        <f t="shared" si="0"/>
        <v>26989</v>
      </c>
    </row>
    <row r="41" spans="2:58" s="571" customFormat="1" ht="29.25" hidden="1" customHeight="1">
      <c r="B41" s="357">
        <v>33</v>
      </c>
      <c r="C41" s="358" t="s">
        <v>159</v>
      </c>
      <c r="D41" s="470">
        <v>142</v>
      </c>
      <c r="E41" s="471">
        <v>142</v>
      </c>
      <c r="F41" s="466">
        <f t="shared" si="1"/>
        <v>1</v>
      </c>
      <c r="G41" s="565">
        <v>258</v>
      </c>
      <c r="H41" s="566">
        <v>250</v>
      </c>
      <c r="I41" s="567">
        <v>218</v>
      </c>
      <c r="J41" s="566">
        <v>250</v>
      </c>
      <c r="K41" s="566">
        <v>127</v>
      </c>
      <c r="L41" s="565">
        <v>252</v>
      </c>
      <c r="M41" s="566">
        <v>215</v>
      </c>
      <c r="N41" s="566">
        <v>138</v>
      </c>
      <c r="O41" s="566">
        <v>105</v>
      </c>
      <c r="P41" s="566">
        <v>142</v>
      </c>
      <c r="Q41" s="566">
        <v>126</v>
      </c>
      <c r="R41" s="566">
        <v>146</v>
      </c>
      <c r="S41" s="566">
        <v>250</v>
      </c>
      <c r="T41" s="566">
        <v>278</v>
      </c>
      <c r="U41" s="567">
        <v>246</v>
      </c>
      <c r="V41" s="511">
        <f t="shared" si="2"/>
        <v>3001</v>
      </c>
      <c r="W41" s="567">
        <v>256</v>
      </c>
      <c r="X41" s="567">
        <v>256</v>
      </c>
      <c r="Y41" s="566">
        <v>202</v>
      </c>
      <c r="Z41" s="566">
        <v>254</v>
      </c>
      <c r="AA41" s="566">
        <v>347</v>
      </c>
      <c r="AB41" s="566">
        <v>264</v>
      </c>
      <c r="AC41" s="566">
        <v>274</v>
      </c>
      <c r="AD41" s="566">
        <v>354</v>
      </c>
      <c r="AE41" s="566">
        <v>282</v>
      </c>
      <c r="AF41" s="566">
        <v>183</v>
      </c>
      <c r="AG41" s="566">
        <v>218</v>
      </c>
      <c r="AH41" s="566">
        <v>164</v>
      </c>
      <c r="AI41" s="567">
        <v>174</v>
      </c>
      <c r="AJ41" s="511">
        <f t="shared" si="3"/>
        <v>3228</v>
      </c>
      <c r="AK41" s="567">
        <v>250</v>
      </c>
      <c r="AL41" s="566">
        <v>242</v>
      </c>
      <c r="AM41" s="565">
        <v>276</v>
      </c>
      <c r="AN41" s="565">
        <v>381</v>
      </c>
      <c r="AO41" s="565">
        <v>230</v>
      </c>
      <c r="AP41" s="565">
        <v>44</v>
      </c>
      <c r="AQ41" s="566">
        <v>133</v>
      </c>
      <c r="AR41" s="566">
        <v>339</v>
      </c>
      <c r="AS41" s="566">
        <v>156</v>
      </c>
      <c r="AT41" s="566">
        <v>92</v>
      </c>
      <c r="AU41" s="566">
        <v>238</v>
      </c>
      <c r="AV41" s="567">
        <v>230</v>
      </c>
      <c r="AW41" s="511">
        <f t="shared" si="4"/>
        <v>2611</v>
      </c>
      <c r="AX41" s="567">
        <v>234</v>
      </c>
      <c r="AY41" s="566">
        <v>161</v>
      </c>
      <c r="AZ41" s="568">
        <v>153</v>
      </c>
      <c r="BA41" s="567">
        <v>192</v>
      </c>
      <c r="BB41" s="567">
        <v>204</v>
      </c>
      <c r="BC41" s="567">
        <v>160</v>
      </c>
      <c r="BD41" s="569">
        <v>127</v>
      </c>
      <c r="BE41" s="511">
        <f t="shared" si="5"/>
        <v>1231</v>
      </c>
      <c r="BF41" s="570">
        <f t="shared" si="0"/>
        <v>10071</v>
      </c>
    </row>
    <row r="42" spans="2:58" s="571" customFormat="1" ht="29.25" hidden="1" customHeight="1">
      <c r="B42" s="357">
        <v>34</v>
      </c>
      <c r="C42" s="358" t="s">
        <v>160</v>
      </c>
      <c r="D42" s="470">
        <v>409</v>
      </c>
      <c r="E42" s="471">
        <v>352</v>
      </c>
      <c r="F42" s="466">
        <f t="shared" si="1"/>
        <v>0.86063569682151586</v>
      </c>
      <c r="G42" s="565">
        <v>592</v>
      </c>
      <c r="H42" s="566">
        <v>578</v>
      </c>
      <c r="I42" s="567">
        <v>522</v>
      </c>
      <c r="J42" s="566">
        <v>628</v>
      </c>
      <c r="K42" s="566">
        <v>290</v>
      </c>
      <c r="L42" s="565">
        <v>616</v>
      </c>
      <c r="M42" s="566">
        <v>516</v>
      </c>
      <c r="N42" s="566">
        <v>340</v>
      </c>
      <c r="O42" s="566">
        <v>249</v>
      </c>
      <c r="P42" s="566">
        <v>339</v>
      </c>
      <c r="Q42" s="566">
        <v>242</v>
      </c>
      <c r="R42" s="566">
        <v>472</v>
      </c>
      <c r="S42" s="566">
        <v>518</v>
      </c>
      <c r="T42" s="566">
        <v>622</v>
      </c>
      <c r="U42" s="567">
        <v>630</v>
      </c>
      <c r="V42" s="511">
        <f t="shared" si="2"/>
        <v>7154</v>
      </c>
      <c r="W42" s="567">
        <v>670</v>
      </c>
      <c r="X42" s="567">
        <v>590</v>
      </c>
      <c r="Y42" s="566">
        <v>500</v>
      </c>
      <c r="Z42" s="566">
        <v>680</v>
      </c>
      <c r="AA42" s="566">
        <v>836</v>
      </c>
      <c r="AB42" s="566">
        <v>646</v>
      </c>
      <c r="AC42" s="566">
        <v>650</v>
      </c>
      <c r="AD42" s="566">
        <v>834</v>
      </c>
      <c r="AE42" s="566">
        <v>762</v>
      </c>
      <c r="AF42" s="566">
        <v>636</v>
      </c>
      <c r="AG42" s="566">
        <v>606</v>
      </c>
      <c r="AH42" s="566">
        <v>448</v>
      </c>
      <c r="AI42" s="567">
        <v>426</v>
      </c>
      <c r="AJ42" s="511">
        <f t="shared" si="3"/>
        <v>8284</v>
      </c>
      <c r="AK42" s="567">
        <v>650</v>
      </c>
      <c r="AL42" s="566">
        <v>628</v>
      </c>
      <c r="AM42" s="565">
        <v>664</v>
      </c>
      <c r="AN42" s="565">
        <v>930</v>
      </c>
      <c r="AO42" s="565">
        <v>504</v>
      </c>
      <c r="AP42" s="565">
        <v>148</v>
      </c>
      <c r="AQ42" s="566">
        <v>304</v>
      </c>
      <c r="AR42" s="566">
        <v>759</v>
      </c>
      <c r="AS42" s="566">
        <v>516</v>
      </c>
      <c r="AT42" s="566">
        <v>294</v>
      </c>
      <c r="AU42" s="566">
        <v>578</v>
      </c>
      <c r="AV42" s="567">
        <v>548</v>
      </c>
      <c r="AW42" s="511">
        <f t="shared" si="4"/>
        <v>6523</v>
      </c>
      <c r="AX42" s="567">
        <v>518</v>
      </c>
      <c r="AY42" s="566">
        <v>382</v>
      </c>
      <c r="AZ42" s="568">
        <v>507</v>
      </c>
      <c r="BA42" s="567">
        <v>404</v>
      </c>
      <c r="BB42" s="567">
        <v>492</v>
      </c>
      <c r="BC42" s="567">
        <v>440</v>
      </c>
      <c r="BD42" s="569">
        <v>269</v>
      </c>
      <c r="BE42" s="511">
        <f t="shared" si="5"/>
        <v>3012</v>
      </c>
      <c r="BF42" s="570">
        <f t="shared" si="0"/>
        <v>24973</v>
      </c>
    </row>
    <row r="43" spans="2:58" s="571" customFormat="1" ht="29.25" hidden="1" customHeight="1">
      <c r="B43" s="357">
        <v>35</v>
      </c>
      <c r="C43" s="358" t="s">
        <v>161</v>
      </c>
      <c r="D43" s="470">
        <v>283</v>
      </c>
      <c r="E43" s="471">
        <v>283</v>
      </c>
      <c r="F43" s="466">
        <f t="shared" si="1"/>
        <v>1</v>
      </c>
      <c r="G43" s="565">
        <v>498</v>
      </c>
      <c r="H43" s="566">
        <v>502</v>
      </c>
      <c r="I43" s="567">
        <v>448</v>
      </c>
      <c r="J43" s="566">
        <v>530</v>
      </c>
      <c r="K43" s="566">
        <v>310</v>
      </c>
      <c r="L43" s="565">
        <v>490</v>
      </c>
      <c r="M43" s="566">
        <v>400</v>
      </c>
      <c r="N43" s="566">
        <v>216</v>
      </c>
      <c r="O43" s="566">
        <v>132</v>
      </c>
      <c r="P43" s="566">
        <v>273</v>
      </c>
      <c r="Q43" s="566">
        <v>222</v>
      </c>
      <c r="R43" s="566">
        <v>388</v>
      </c>
      <c r="S43" s="566">
        <v>496</v>
      </c>
      <c r="T43" s="566">
        <v>512</v>
      </c>
      <c r="U43" s="567">
        <v>482</v>
      </c>
      <c r="V43" s="511">
        <f t="shared" si="2"/>
        <v>5899</v>
      </c>
      <c r="W43" s="567">
        <v>520</v>
      </c>
      <c r="X43" s="567">
        <v>546</v>
      </c>
      <c r="Y43" s="566">
        <v>432</v>
      </c>
      <c r="Z43" s="566">
        <v>546</v>
      </c>
      <c r="AA43" s="566">
        <v>720</v>
      </c>
      <c r="AB43" s="566">
        <v>524</v>
      </c>
      <c r="AC43" s="566">
        <v>546</v>
      </c>
      <c r="AD43" s="566">
        <v>714</v>
      </c>
      <c r="AE43" s="566">
        <v>678</v>
      </c>
      <c r="AF43" s="566">
        <v>531</v>
      </c>
      <c r="AG43" s="566">
        <v>492</v>
      </c>
      <c r="AH43" s="566">
        <v>398</v>
      </c>
      <c r="AI43" s="567">
        <v>398</v>
      </c>
      <c r="AJ43" s="511">
        <f t="shared" si="3"/>
        <v>7045</v>
      </c>
      <c r="AK43" s="567">
        <v>534</v>
      </c>
      <c r="AL43" s="566">
        <v>530</v>
      </c>
      <c r="AM43" s="565">
        <v>554</v>
      </c>
      <c r="AN43" s="565">
        <v>756</v>
      </c>
      <c r="AO43" s="565">
        <v>460</v>
      </c>
      <c r="AP43" s="565">
        <v>87</v>
      </c>
      <c r="AQ43" s="566">
        <v>238</v>
      </c>
      <c r="AR43" s="566">
        <v>657</v>
      </c>
      <c r="AS43" s="566">
        <v>376</v>
      </c>
      <c r="AT43" s="566">
        <v>220</v>
      </c>
      <c r="AU43" s="566">
        <v>432</v>
      </c>
      <c r="AV43" s="567">
        <v>472</v>
      </c>
      <c r="AW43" s="511">
        <f t="shared" si="4"/>
        <v>5316</v>
      </c>
      <c r="AX43" s="567">
        <v>374</v>
      </c>
      <c r="AY43" s="566">
        <v>193</v>
      </c>
      <c r="AZ43" s="568">
        <v>357</v>
      </c>
      <c r="BA43" s="567">
        <v>498</v>
      </c>
      <c r="BB43" s="567">
        <v>464</v>
      </c>
      <c r="BC43" s="567">
        <v>356</v>
      </c>
      <c r="BD43" s="569">
        <v>235</v>
      </c>
      <c r="BE43" s="511">
        <f t="shared" si="5"/>
        <v>2477</v>
      </c>
      <c r="BF43" s="570">
        <f t="shared" si="0"/>
        <v>20737</v>
      </c>
    </row>
    <row r="44" spans="2:58" s="571" customFormat="1" ht="29.25" hidden="1" customHeight="1">
      <c r="B44" s="357">
        <v>36</v>
      </c>
      <c r="C44" s="358" t="s">
        <v>162</v>
      </c>
      <c r="D44" s="470">
        <v>254</v>
      </c>
      <c r="E44" s="471">
        <v>236</v>
      </c>
      <c r="F44" s="466">
        <f>E44/D44</f>
        <v>0.92913385826771655</v>
      </c>
      <c r="G44" s="565">
        <v>360</v>
      </c>
      <c r="H44" s="566">
        <v>310</v>
      </c>
      <c r="I44" s="567">
        <v>280</v>
      </c>
      <c r="J44" s="566">
        <v>320</v>
      </c>
      <c r="K44" s="566">
        <v>141</v>
      </c>
      <c r="L44" s="565">
        <v>342</v>
      </c>
      <c r="M44" s="566">
        <v>260</v>
      </c>
      <c r="N44" s="566">
        <v>114</v>
      </c>
      <c r="O44" s="566">
        <v>80</v>
      </c>
      <c r="P44" s="566">
        <v>225</v>
      </c>
      <c r="Q44" s="566">
        <v>168</v>
      </c>
      <c r="R44" s="566">
        <v>276</v>
      </c>
      <c r="S44" s="566">
        <v>360</v>
      </c>
      <c r="T44" s="566">
        <v>386</v>
      </c>
      <c r="U44" s="567">
        <v>396</v>
      </c>
      <c r="V44" s="511">
        <f t="shared" si="2"/>
        <v>4018</v>
      </c>
      <c r="W44" s="567">
        <v>379</v>
      </c>
      <c r="X44" s="567">
        <v>336</v>
      </c>
      <c r="Y44" s="566">
        <v>290</v>
      </c>
      <c r="Z44" s="566">
        <v>400</v>
      </c>
      <c r="AA44" s="566">
        <v>546</v>
      </c>
      <c r="AB44" s="566">
        <v>416</v>
      </c>
      <c r="AC44" s="566">
        <v>430</v>
      </c>
      <c r="AD44" s="566">
        <v>573</v>
      </c>
      <c r="AE44" s="566">
        <v>429</v>
      </c>
      <c r="AF44" s="566">
        <v>342</v>
      </c>
      <c r="AG44" s="566">
        <v>256</v>
      </c>
      <c r="AH44" s="566">
        <v>222</v>
      </c>
      <c r="AI44" s="567">
        <v>240</v>
      </c>
      <c r="AJ44" s="511">
        <f t="shared" si="3"/>
        <v>4859</v>
      </c>
      <c r="AK44" s="567">
        <v>430</v>
      </c>
      <c r="AL44" s="566">
        <v>402</v>
      </c>
      <c r="AM44" s="565">
        <v>454</v>
      </c>
      <c r="AN44" s="565">
        <v>585</v>
      </c>
      <c r="AO44" s="565">
        <v>404</v>
      </c>
      <c r="AP44" s="565">
        <v>102</v>
      </c>
      <c r="AQ44" s="566">
        <v>186</v>
      </c>
      <c r="AR44" s="566">
        <v>555</v>
      </c>
      <c r="AS44" s="566">
        <v>274</v>
      </c>
      <c r="AT44" s="566">
        <v>234</v>
      </c>
      <c r="AU44" s="566">
        <v>350</v>
      </c>
      <c r="AV44" s="567">
        <v>308</v>
      </c>
      <c r="AW44" s="511">
        <f t="shared" si="4"/>
        <v>4284</v>
      </c>
      <c r="AX44" s="567">
        <v>436</v>
      </c>
      <c r="AY44" s="566">
        <v>461</v>
      </c>
      <c r="AZ44" s="568">
        <v>471</v>
      </c>
      <c r="BA44" s="567">
        <v>254</v>
      </c>
      <c r="BB44" s="567">
        <v>310</v>
      </c>
      <c r="BC44" s="567">
        <v>248</v>
      </c>
      <c r="BD44" s="569">
        <v>184</v>
      </c>
      <c r="BE44" s="511">
        <f t="shared" si="5"/>
        <v>2364</v>
      </c>
      <c r="BF44" s="570">
        <f t="shared" si="0"/>
        <v>15525</v>
      </c>
    </row>
    <row r="45" spans="2:58" s="571" customFormat="1" ht="29.25" hidden="1" customHeight="1">
      <c r="B45" s="357">
        <v>37</v>
      </c>
      <c r="C45" s="358" t="s">
        <v>163</v>
      </c>
      <c r="D45" s="470">
        <v>253</v>
      </c>
      <c r="E45" s="471">
        <v>237</v>
      </c>
      <c r="F45" s="466">
        <f t="shared" si="1"/>
        <v>0.93675889328063244</v>
      </c>
      <c r="G45" s="565">
        <v>186</v>
      </c>
      <c r="H45" s="566">
        <v>192</v>
      </c>
      <c r="I45" s="567">
        <v>188</v>
      </c>
      <c r="J45" s="566">
        <v>427</v>
      </c>
      <c r="K45" s="566">
        <v>134</v>
      </c>
      <c r="L45" s="565">
        <v>392</v>
      </c>
      <c r="M45" s="566">
        <v>402</v>
      </c>
      <c r="N45" s="566">
        <v>94</v>
      </c>
      <c r="O45" s="566">
        <v>44</v>
      </c>
      <c r="P45" s="566">
        <v>227</v>
      </c>
      <c r="Q45" s="566">
        <v>77</v>
      </c>
      <c r="R45" s="566">
        <v>335</v>
      </c>
      <c r="S45" s="566">
        <v>228</v>
      </c>
      <c r="T45" s="566">
        <v>276</v>
      </c>
      <c r="U45" s="567">
        <v>450</v>
      </c>
      <c r="V45" s="511">
        <f t="shared" si="2"/>
        <v>3652</v>
      </c>
      <c r="W45" s="567">
        <v>41</v>
      </c>
      <c r="X45" s="567">
        <v>150</v>
      </c>
      <c r="Y45" s="566">
        <v>116</v>
      </c>
      <c r="Z45" s="566">
        <v>415</v>
      </c>
      <c r="AA45" s="566">
        <v>520</v>
      </c>
      <c r="AB45" s="566">
        <v>360</v>
      </c>
      <c r="AC45" s="566">
        <v>407</v>
      </c>
      <c r="AD45" s="566">
        <v>497</v>
      </c>
      <c r="AE45" s="566">
        <v>429</v>
      </c>
      <c r="AF45" s="566">
        <v>426</v>
      </c>
      <c r="AG45" s="566">
        <v>272</v>
      </c>
      <c r="AH45" s="566">
        <v>279</v>
      </c>
      <c r="AI45" s="567">
        <v>270</v>
      </c>
      <c r="AJ45" s="511">
        <f t="shared" si="3"/>
        <v>4182</v>
      </c>
      <c r="AK45" s="567">
        <v>175</v>
      </c>
      <c r="AL45" s="566">
        <v>163</v>
      </c>
      <c r="AM45" s="565">
        <v>428</v>
      </c>
      <c r="AN45" s="565">
        <v>505</v>
      </c>
      <c r="AO45" s="565">
        <v>28</v>
      </c>
      <c r="AP45" s="565">
        <v>7</v>
      </c>
      <c r="AQ45" s="566">
        <v>24</v>
      </c>
      <c r="AR45" s="566">
        <v>416</v>
      </c>
      <c r="AS45" s="566">
        <v>253</v>
      </c>
      <c r="AT45" s="566">
        <v>100</v>
      </c>
      <c r="AU45" s="566">
        <v>378</v>
      </c>
      <c r="AV45" s="567">
        <v>338</v>
      </c>
      <c r="AW45" s="511">
        <f t="shared" si="4"/>
        <v>2815</v>
      </c>
      <c r="AX45" s="567">
        <v>313</v>
      </c>
      <c r="AY45" s="566">
        <v>132</v>
      </c>
      <c r="AZ45" s="568">
        <v>173</v>
      </c>
      <c r="BA45" s="567">
        <v>130</v>
      </c>
      <c r="BB45" s="567">
        <v>350</v>
      </c>
      <c r="BC45" s="567">
        <v>310</v>
      </c>
      <c r="BD45" s="569">
        <v>162</v>
      </c>
      <c r="BE45" s="511">
        <f t="shared" si="5"/>
        <v>1570</v>
      </c>
      <c r="BF45" s="570">
        <f t="shared" si="0"/>
        <v>12219</v>
      </c>
    </row>
    <row r="46" spans="2:58" s="571" customFormat="1" ht="29.25" hidden="1" customHeight="1">
      <c r="B46" s="357">
        <v>38</v>
      </c>
      <c r="C46" s="358" t="s">
        <v>164</v>
      </c>
      <c r="D46" s="470">
        <v>222</v>
      </c>
      <c r="E46" s="471">
        <v>213</v>
      </c>
      <c r="F46" s="466">
        <f t="shared" si="1"/>
        <v>0.95945945945945943</v>
      </c>
      <c r="G46" s="565">
        <v>322</v>
      </c>
      <c r="H46" s="566">
        <v>300</v>
      </c>
      <c r="I46" s="567">
        <v>286</v>
      </c>
      <c r="J46" s="566">
        <v>304</v>
      </c>
      <c r="K46" s="566">
        <v>139</v>
      </c>
      <c r="L46" s="565">
        <v>362</v>
      </c>
      <c r="M46" s="566">
        <v>311</v>
      </c>
      <c r="N46" s="566">
        <v>130</v>
      </c>
      <c r="O46" s="566">
        <v>85</v>
      </c>
      <c r="P46" s="566">
        <v>211</v>
      </c>
      <c r="Q46" s="566">
        <v>138</v>
      </c>
      <c r="R46" s="566">
        <v>268</v>
      </c>
      <c r="S46" s="566">
        <v>336</v>
      </c>
      <c r="T46" s="566">
        <v>372</v>
      </c>
      <c r="U46" s="567">
        <v>368</v>
      </c>
      <c r="V46" s="511">
        <f t="shared" si="2"/>
        <v>3932</v>
      </c>
      <c r="W46" s="567">
        <v>354</v>
      </c>
      <c r="X46" s="567">
        <v>342</v>
      </c>
      <c r="Y46" s="566">
        <v>322</v>
      </c>
      <c r="Z46" s="566">
        <v>402</v>
      </c>
      <c r="AA46" s="566">
        <v>548</v>
      </c>
      <c r="AB46" s="566">
        <v>378</v>
      </c>
      <c r="AC46" s="566">
        <v>406</v>
      </c>
      <c r="AD46" s="566">
        <v>498</v>
      </c>
      <c r="AE46" s="566">
        <v>444</v>
      </c>
      <c r="AF46" s="566">
        <v>279</v>
      </c>
      <c r="AG46" s="566">
        <v>254</v>
      </c>
      <c r="AH46" s="566">
        <v>238</v>
      </c>
      <c r="AI46" s="567">
        <v>240</v>
      </c>
      <c r="AJ46" s="511">
        <f t="shared" si="3"/>
        <v>4705</v>
      </c>
      <c r="AK46" s="567">
        <v>364</v>
      </c>
      <c r="AL46" s="566">
        <v>342</v>
      </c>
      <c r="AM46" s="565">
        <v>410</v>
      </c>
      <c r="AN46" s="565">
        <v>459</v>
      </c>
      <c r="AO46" s="565">
        <v>378</v>
      </c>
      <c r="AP46" s="565">
        <v>82</v>
      </c>
      <c r="AQ46" s="566">
        <v>172</v>
      </c>
      <c r="AR46" s="566">
        <v>465</v>
      </c>
      <c r="AS46" s="566">
        <v>266</v>
      </c>
      <c r="AT46" s="566">
        <v>170</v>
      </c>
      <c r="AU46" s="566">
        <v>352</v>
      </c>
      <c r="AV46" s="567">
        <v>310</v>
      </c>
      <c r="AW46" s="511">
        <f t="shared" si="4"/>
        <v>3770</v>
      </c>
      <c r="AX46" s="567">
        <v>408</v>
      </c>
      <c r="AY46" s="566">
        <v>439</v>
      </c>
      <c r="AZ46" s="568">
        <v>549</v>
      </c>
      <c r="BA46" s="567">
        <v>278</v>
      </c>
      <c r="BB46" s="567">
        <v>350</v>
      </c>
      <c r="BC46" s="567">
        <v>240</v>
      </c>
      <c r="BD46" s="569">
        <v>184</v>
      </c>
      <c r="BE46" s="511">
        <f t="shared" si="5"/>
        <v>2448</v>
      </c>
      <c r="BF46" s="570">
        <f t="shared" si="0"/>
        <v>14855</v>
      </c>
    </row>
    <row r="47" spans="2:58" s="571" customFormat="1" ht="29.25" hidden="1" customHeight="1">
      <c r="B47" s="357">
        <v>39</v>
      </c>
      <c r="C47" s="358" t="s">
        <v>165</v>
      </c>
      <c r="D47" s="470">
        <v>380</v>
      </c>
      <c r="E47" s="471">
        <v>203</v>
      </c>
      <c r="F47" s="466">
        <f t="shared" si="1"/>
        <v>0.53421052631578947</v>
      </c>
      <c r="G47" s="565">
        <v>360</v>
      </c>
      <c r="H47" s="566">
        <v>344</v>
      </c>
      <c r="I47" s="567">
        <v>310</v>
      </c>
      <c r="J47" s="566">
        <v>350</v>
      </c>
      <c r="K47" s="566">
        <v>183</v>
      </c>
      <c r="L47" s="565">
        <v>356</v>
      </c>
      <c r="M47" s="566">
        <v>303</v>
      </c>
      <c r="N47" s="566">
        <v>110</v>
      </c>
      <c r="O47" s="566">
        <v>87</v>
      </c>
      <c r="P47" s="566">
        <v>197</v>
      </c>
      <c r="Q47" s="566">
        <v>136</v>
      </c>
      <c r="R47" s="566">
        <v>230</v>
      </c>
      <c r="S47" s="566">
        <v>280</v>
      </c>
      <c r="T47" s="566">
        <v>322</v>
      </c>
      <c r="U47" s="567">
        <v>348</v>
      </c>
      <c r="V47" s="511">
        <f t="shared" si="2"/>
        <v>3916</v>
      </c>
      <c r="W47" s="567">
        <v>325</v>
      </c>
      <c r="X47" s="567">
        <v>368</v>
      </c>
      <c r="Y47" s="566">
        <v>298</v>
      </c>
      <c r="Z47" s="566">
        <v>376</v>
      </c>
      <c r="AA47" s="566">
        <v>496</v>
      </c>
      <c r="AB47" s="566">
        <v>382</v>
      </c>
      <c r="AC47" s="566">
        <v>388</v>
      </c>
      <c r="AD47" s="566">
        <v>471</v>
      </c>
      <c r="AE47" s="566">
        <v>384</v>
      </c>
      <c r="AF47" s="566">
        <v>204</v>
      </c>
      <c r="AG47" s="566">
        <v>282</v>
      </c>
      <c r="AH47" s="566">
        <v>220</v>
      </c>
      <c r="AI47" s="567">
        <v>242</v>
      </c>
      <c r="AJ47" s="511">
        <f t="shared" si="3"/>
        <v>4436</v>
      </c>
      <c r="AK47" s="567">
        <v>326</v>
      </c>
      <c r="AL47" s="566">
        <v>304</v>
      </c>
      <c r="AM47" s="565">
        <v>396</v>
      </c>
      <c r="AN47" s="565">
        <v>507</v>
      </c>
      <c r="AO47" s="565">
        <v>332</v>
      </c>
      <c r="AP47" s="565">
        <v>60</v>
      </c>
      <c r="AQ47" s="566">
        <v>166</v>
      </c>
      <c r="AR47" s="566">
        <v>450</v>
      </c>
      <c r="AS47" s="566">
        <v>256</v>
      </c>
      <c r="AT47" s="566">
        <v>190</v>
      </c>
      <c r="AU47" s="566">
        <v>318</v>
      </c>
      <c r="AV47" s="567">
        <v>290</v>
      </c>
      <c r="AW47" s="511">
        <f t="shared" si="4"/>
        <v>3595</v>
      </c>
      <c r="AX47" s="567">
        <v>324</v>
      </c>
      <c r="AY47" s="566">
        <v>243</v>
      </c>
      <c r="AZ47" s="568">
        <v>171</v>
      </c>
      <c r="BA47" s="567">
        <v>260</v>
      </c>
      <c r="BB47" s="567">
        <v>314</v>
      </c>
      <c r="BC47" s="567">
        <v>240</v>
      </c>
      <c r="BD47" s="569">
        <v>178</v>
      </c>
      <c r="BE47" s="511">
        <f t="shared" si="5"/>
        <v>1730</v>
      </c>
      <c r="BF47" s="570">
        <f t="shared" si="0"/>
        <v>13677</v>
      </c>
    </row>
    <row r="48" spans="2:58" s="571" customFormat="1" ht="29.25" hidden="1" customHeight="1">
      <c r="B48" s="357">
        <v>40</v>
      </c>
      <c r="C48" s="358" t="s">
        <v>166</v>
      </c>
      <c r="D48" s="470">
        <v>755</v>
      </c>
      <c r="E48" s="471">
        <v>753</v>
      </c>
      <c r="F48" s="466">
        <f t="shared" si="1"/>
        <v>0.99735099337748345</v>
      </c>
      <c r="G48" s="565">
        <v>1248</v>
      </c>
      <c r="H48" s="566">
        <v>1160</v>
      </c>
      <c r="I48" s="567">
        <v>1062</v>
      </c>
      <c r="J48" s="566">
        <v>1272</v>
      </c>
      <c r="K48" s="566">
        <v>632</v>
      </c>
      <c r="L48" s="565">
        <v>1306</v>
      </c>
      <c r="M48" s="566">
        <v>964</v>
      </c>
      <c r="N48" s="566">
        <v>688</v>
      </c>
      <c r="O48" s="566">
        <v>395</v>
      </c>
      <c r="P48" s="566">
        <v>728</v>
      </c>
      <c r="Q48" s="566">
        <v>504</v>
      </c>
      <c r="R48" s="566">
        <v>850</v>
      </c>
      <c r="S48" s="566">
        <v>1186</v>
      </c>
      <c r="T48" s="566">
        <v>1306</v>
      </c>
      <c r="U48" s="567">
        <v>1276</v>
      </c>
      <c r="V48" s="511">
        <f t="shared" si="2"/>
        <v>14577</v>
      </c>
      <c r="W48" s="567">
        <v>1280</v>
      </c>
      <c r="X48" s="567">
        <v>1292</v>
      </c>
      <c r="Y48" s="566">
        <v>962</v>
      </c>
      <c r="Z48" s="566">
        <v>1436</v>
      </c>
      <c r="AA48" s="566">
        <v>1881</v>
      </c>
      <c r="AB48" s="566">
        <v>1376</v>
      </c>
      <c r="AC48" s="566">
        <v>1384</v>
      </c>
      <c r="AD48" s="566">
        <v>1626</v>
      </c>
      <c r="AE48" s="566">
        <v>1566</v>
      </c>
      <c r="AF48" s="566">
        <v>1374</v>
      </c>
      <c r="AG48" s="566">
        <v>754</v>
      </c>
      <c r="AH48" s="566">
        <v>704</v>
      </c>
      <c r="AI48" s="567">
        <v>816</v>
      </c>
      <c r="AJ48" s="511">
        <f t="shared" si="3"/>
        <v>16451</v>
      </c>
      <c r="AK48" s="567">
        <v>1366</v>
      </c>
      <c r="AL48" s="566">
        <v>1326</v>
      </c>
      <c r="AM48" s="565">
        <v>1468</v>
      </c>
      <c r="AN48" s="565">
        <v>1689</v>
      </c>
      <c r="AO48" s="565">
        <v>1172</v>
      </c>
      <c r="AP48" s="565">
        <v>251</v>
      </c>
      <c r="AQ48" s="566">
        <v>532</v>
      </c>
      <c r="AR48" s="566">
        <v>1932</v>
      </c>
      <c r="AS48" s="566">
        <v>1042</v>
      </c>
      <c r="AT48" s="566">
        <v>552</v>
      </c>
      <c r="AU48" s="566">
        <v>1210</v>
      </c>
      <c r="AV48" s="567">
        <v>1054</v>
      </c>
      <c r="AW48" s="511">
        <f t="shared" si="4"/>
        <v>13594</v>
      </c>
      <c r="AX48" s="567">
        <v>1056</v>
      </c>
      <c r="AY48" s="566">
        <v>741</v>
      </c>
      <c r="AZ48" s="568">
        <v>672</v>
      </c>
      <c r="BA48" s="567">
        <v>862</v>
      </c>
      <c r="BB48" s="567">
        <v>992</v>
      </c>
      <c r="BC48" s="567">
        <v>870</v>
      </c>
      <c r="BD48" s="569">
        <v>648</v>
      </c>
      <c r="BE48" s="511">
        <f t="shared" si="5"/>
        <v>5841</v>
      </c>
      <c r="BF48" s="570">
        <f t="shared" si="0"/>
        <v>50463</v>
      </c>
    </row>
    <row r="49" spans="2:59" s="571" customFormat="1" ht="29.25" hidden="1" customHeight="1">
      <c r="B49" s="357">
        <v>41</v>
      </c>
      <c r="C49" s="358" t="s">
        <v>167</v>
      </c>
      <c r="D49" s="470">
        <v>178</v>
      </c>
      <c r="E49" s="471">
        <v>170</v>
      </c>
      <c r="F49" s="466">
        <f>E49/D49</f>
        <v>0.9550561797752809</v>
      </c>
      <c r="G49" s="565">
        <v>246</v>
      </c>
      <c r="H49" s="566">
        <v>244</v>
      </c>
      <c r="I49" s="567">
        <v>218</v>
      </c>
      <c r="J49" s="566">
        <v>210</v>
      </c>
      <c r="K49" s="566">
        <v>73</v>
      </c>
      <c r="L49" s="565">
        <v>280</v>
      </c>
      <c r="M49" s="566">
        <v>219</v>
      </c>
      <c r="N49" s="566">
        <v>116</v>
      </c>
      <c r="O49" s="566">
        <v>87</v>
      </c>
      <c r="P49" s="566">
        <v>165</v>
      </c>
      <c r="Q49" s="566">
        <v>108</v>
      </c>
      <c r="R49" s="566">
        <v>210</v>
      </c>
      <c r="S49" s="566">
        <v>248</v>
      </c>
      <c r="T49" s="566">
        <v>310</v>
      </c>
      <c r="U49" s="567">
        <v>282</v>
      </c>
      <c r="V49" s="511">
        <f t="shared" si="2"/>
        <v>3016</v>
      </c>
      <c r="W49" s="567">
        <v>293</v>
      </c>
      <c r="X49" s="567">
        <v>286</v>
      </c>
      <c r="Y49" s="566">
        <v>232</v>
      </c>
      <c r="Z49" s="566">
        <v>306</v>
      </c>
      <c r="AA49" s="566">
        <v>410</v>
      </c>
      <c r="AB49" s="566">
        <v>312</v>
      </c>
      <c r="AC49" s="566">
        <v>314</v>
      </c>
      <c r="AD49" s="566">
        <v>387</v>
      </c>
      <c r="AE49" s="566">
        <v>354</v>
      </c>
      <c r="AF49" s="566">
        <v>306</v>
      </c>
      <c r="AG49" s="566">
        <v>210</v>
      </c>
      <c r="AH49" s="566">
        <v>154</v>
      </c>
      <c r="AI49" s="567">
        <v>206</v>
      </c>
      <c r="AJ49" s="511">
        <f t="shared" si="3"/>
        <v>3770</v>
      </c>
      <c r="AK49" s="567">
        <v>302</v>
      </c>
      <c r="AL49" s="566">
        <v>286</v>
      </c>
      <c r="AM49" s="565">
        <v>316</v>
      </c>
      <c r="AN49" s="565">
        <v>381</v>
      </c>
      <c r="AO49" s="565">
        <v>294</v>
      </c>
      <c r="AP49" s="565">
        <v>56</v>
      </c>
      <c r="AQ49" s="566">
        <v>134</v>
      </c>
      <c r="AR49" s="566">
        <v>384</v>
      </c>
      <c r="AS49" s="566">
        <v>254</v>
      </c>
      <c r="AT49" s="566">
        <v>132</v>
      </c>
      <c r="AU49" s="566">
        <v>284</v>
      </c>
      <c r="AV49" s="567">
        <v>260</v>
      </c>
      <c r="AW49" s="511">
        <f t="shared" si="4"/>
        <v>3083</v>
      </c>
      <c r="AX49" s="567">
        <v>252</v>
      </c>
      <c r="AY49" s="566">
        <v>179</v>
      </c>
      <c r="AZ49" s="568">
        <v>153</v>
      </c>
      <c r="BA49" s="567">
        <v>156</v>
      </c>
      <c r="BB49" s="567">
        <v>216</v>
      </c>
      <c r="BC49" s="567">
        <v>174</v>
      </c>
      <c r="BD49" s="569">
        <v>130</v>
      </c>
      <c r="BE49" s="511">
        <f t="shared" si="5"/>
        <v>1260</v>
      </c>
      <c r="BF49" s="570">
        <f t="shared" si="0"/>
        <v>11129</v>
      </c>
    </row>
    <row r="50" spans="2:59" s="571" customFormat="1" ht="29.25" hidden="1" customHeight="1">
      <c r="B50" s="357">
        <v>42</v>
      </c>
      <c r="C50" s="358" t="s">
        <v>168</v>
      </c>
      <c r="D50" s="470">
        <v>321</v>
      </c>
      <c r="E50" s="471">
        <v>314</v>
      </c>
      <c r="F50" s="466">
        <f t="shared" si="1"/>
        <v>0.97819314641744548</v>
      </c>
      <c r="G50" s="565">
        <v>486</v>
      </c>
      <c r="H50" s="566">
        <v>498</v>
      </c>
      <c r="I50" s="567">
        <v>474</v>
      </c>
      <c r="J50" s="566">
        <v>522</v>
      </c>
      <c r="K50" s="566">
        <v>270</v>
      </c>
      <c r="L50" s="565">
        <v>486</v>
      </c>
      <c r="M50" s="566">
        <v>418</v>
      </c>
      <c r="N50" s="566">
        <v>164</v>
      </c>
      <c r="O50" s="566">
        <v>96</v>
      </c>
      <c r="P50" s="566">
        <v>306</v>
      </c>
      <c r="Q50" s="566">
        <v>264</v>
      </c>
      <c r="R50" s="566">
        <v>432</v>
      </c>
      <c r="S50" s="566">
        <v>576</v>
      </c>
      <c r="T50" s="566">
        <v>600</v>
      </c>
      <c r="U50" s="567">
        <v>570</v>
      </c>
      <c r="V50" s="511">
        <f t="shared" si="2"/>
        <v>6162</v>
      </c>
      <c r="W50" s="567">
        <v>68</v>
      </c>
      <c r="X50" s="567">
        <v>554</v>
      </c>
      <c r="Y50" s="566">
        <v>486</v>
      </c>
      <c r="Z50" s="566">
        <v>562</v>
      </c>
      <c r="AA50" s="566">
        <v>768</v>
      </c>
      <c r="AB50" s="566">
        <v>566</v>
      </c>
      <c r="AC50" s="566">
        <v>590</v>
      </c>
      <c r="AD50" s="566">
        <v>825</v>
      </c>
      <c r="AE50" s="566">
        <v>648</v>
      </c>
      <c r="AF50" s="566">
        <v>519</v>
      </c>
      <c r="AG50" s="566">
        <v>490</v>
      </c>
      <c r="AH50" s="566">
        <v>378</v>
      </c>
      <c r="AI50" s="567">
        <v>386</v>
      </c>
      <c r="AJ50" s="511">
        <f t="shared" si="3"/>
        <v>6840</v>
      </c>
      <c r="AK50" s="567">
        <v>432</v>
      </c>
      <c r="AL50" s="566">
        <v>426</v>
      </c>
      <c r="AM50" s="565">
        <v>618</v>
      </c>
      <c r="AN50" s="565">
        <v>816</v>
      </c>
      <c r="AO50" s="565">
        <v>378</v>
      </c>
      <c r="AP50" s="565">
        <v>59</v>
      </c>
      <c r="AQ50" s="566">
        <v>299</v>
      </c>
      <c r="AR50" s="566">
        <v>771</v>
      </c>
      <c r="AS50" s="566">
        <v>518</v>
      </c>
      <c r="AT50" s="566">
        <v>284</v>
      </c>
      <c r="AU50" s="566">
        <v>484</v>
      </c>
      <c r="AV50" s="567">
        <v>486</v>
      </c>
      <c r="AW50" s="511">
        <f t="shared" si="4"/>
        <v>5571</v>
      </c>
      <c r="AX50" s="567">
        <v>420</v>
      </c>
      <c r="AY50" s="566">
        <v>294</v>
      </c>
      <c r="AZ50" s="568">
        <v>513</v>
      </c>
      <c r="BA50" s="567">
        <v>350</v>
      </c>
      <c r="BB50" s="567">
        <v>462</v>
      </c>
      <c r="BC50" s="567">
        <v>332</v>
      </c>
      <c r="BD50" s="569">
        <v>265</v>
      </c>
      <c r="BE50" s="511">
        <f t="shared" si="5"/>
        <v>2636</v>
      </c>
      <c r="BF50" s="570">
        <f t="shared" si="0"/>
        <v>21209</v>
      </c>
    </row>
    <row r="51" spans="2:59" s="571" customFormat="1" ht="29.25" hidden="1" customHeight="1">
      <c r="B51" s="357">
        <v>43</v>
      </c>
      <c r="C51" s="358" t="s">
        <v>169</v>
      </c>
      <c r="D51" s="470">
        <v>282</v>
      </c>
      <c r="E51" s="471">
        <v>282</v>
      </c>
      <c r="F51" s="466">
        <f t="shared" si="1"/>
        <v>1</v>
      </c>
      <c r="G51" s="565">
        <v>492</v>
      </c>
      <c r="H51" s="566">
        <v>462</v>
      </c>
      <c r="I51" s="567">
        <v>438</v>
      </c>
      <c r="J51" s="566">
        <v>540</v>
      </c>
      <c r="K51" s="566">
        <v>350</v>
      </c>
      <c r="L51" s="565">
        <v>510</v>
      </c>
      <c r="M51" s="566">
        <v>435</v>
      </c>
      <c r="N51" s="566">
        <v>258</v>
      </c>
      <c r="O51" s="566">
        <v>198</v>
      </c>
      <c r="P51" s="566">
        <v>273</v>
      </c>
      <c r="Q51" s="566">
        <v>218</v>
      </c>
      <c r="R51" s="566">
        <v>364</v>
      </c>
      <c r="S51" s="566">
        <v>546</v>
      </c>
      <c r="T51" s="566">
        <v>538</v>
      </c>
      <c r="U51" s="567">
        <v>494</v>
      </c>
      <c r="V51" s="511">
        <f t="shared" si="2"/>
        <v>6116</v>
      </c>
      <c r="W51" s="567">
        <v>556</v>
      </c>
      <c r="X51" s="567">
        <v>518</v>
      </c>
      <c r="Y51" s="566">
        <v>398</v>
      </c>
      <c r="Z51" s="566">
        <v>548</v>
      </c>
      <c r="AA51" s="566">
        <v>685</v>
      </c>
      <c r="AB51" s="566">
        <v>538</v>
      </c>
      <c r="AC51" s="566">
        <v>526</v>
      </c>
      <c r="AD51" s="566">
        <v>750</v>
      </c>
      <c r="AE51" s="566">
        <v>681</v>
      </c>
      <c r="AF51" s="566">
        <v>627</v>
      </c>
      <c r="AG51" s="566">
        <v>406</v>
      </c>
      <c r="AH51" s="566">
        <v>312</v>
      </c>
      <c r="AI51" s="567">
        <v>312</v>
      </c>
      <c r="AJ51" s="511">
        <f t="shared" si="3"/>
        <v>6857</v>
      </c>
      <c r="AK51" s="567">
        <v>526</v>
      </c>
      <c r="AL51" s="566">
        <v>522</v>
      </c>
      <c r="AM51" s="565">
        <v>552</v>
      </c>
      <c r="AN51" s="565">
        <v>714</v>
      </c>
      <c r="AO51" s="565">
        <v>462</v>
      </c>
      <c r="AP51" s="565">
        <v>97</v>
      </c>
      <c r="AQ51" s="566">
        <v>235</v>
      </c>
      <c r="AR51" s="566">
        <v>699</v>
      </c>
      <c r="AS51" s="566">
        <v>348</v>
      </c>
      <c r="AT51" s="566">
        <v>244</v>
      </c>
      <c r="AU51" s="566">
        <v>440</v>
      </c>
      <c r="AV51" s="567">
        <v>422</v>
      </c>
      <c r="AW51" s="511">
        <f t="shared" si="4"/>
        <v>5261</v>
      </c>
      <c r="AX51" s="567">
        <v>444</v>
      </c>
      <c r="AY51" s="566">
        <v>282</v>
      </c>
      <c r="AZ51" s="568">
        <v>291</v>
      </c>
      <c r="BA51" s="567">
        <v>482</v>
      </c>
      <c r="BB51" s="567">
        <v>412</v>
      </c>
      <c r="BC51" s="567">
        <v>342</v>
      </c>
      <c r="BD51" s="569">
        <v>246</v>
      </c>
      <c r="BE51" s="511">
        <f t="shared" si="5"/>
        <v>2499</v>
      </c>
      <c r="BF51" s="570">
        <f t="shared" si="0"/>
        <v>20733</v>
      </c>
    </row>
    <row r="52" spans="2:59" s="571" customFormat="1" ht="29.25" hidden="1" customHeight="1">
      <c r="B52" s="357">
        <v>44</v>
      </c>
      <c r="C52" s="358" t="s">
        <v>170</v>
      </c>
      <c r="D52" s="470">
        <v>437</v>
      </c>
      <c r="E52" s="471">
        <v>411</v>
      </c>
      <c r="F52" s="466">
        <f t="shared" si="1"/>
        <v>0.94050343249427915</v>
      </c>
      <c r="G52" s="565">
        <v>718</v>
      </c>
      <c r="H52" s="566">
        <v>670</v>
      </c>
      <c r="I52" s="567">
        <v>630</v>
      </c>
      <c r="J52" s="566">
        <v>628</v>
      </c>
      <c r="K52" s="566">
        <v>295</v>
      </c>
      <c r="L52" s="565">
        <v>698</v>
      </c>
      <c r="M52" s="566">
        <v>572</v>
      </c>
      <c r="N52" s="566">
        <v>224</v>
      </c>
      <c r="O52" s="566">
        <v>160</v>
      </c>
      <c r="P52" s="566">
        <v>404</v>
      </c>
      <c r="Q52" s="566">
        <v>268</v>
      </c>
      <c r="R52" s="566">
        <v>626</v>
      </c>
      <c r="S52" s="566">
        <v>702</v>
      </c>
      <c r="T52" s="566">
        <v>754</v>
      </c>
      <c r="U52" s="567">
        <v>724</v>
      </c>
      <c r="V52" s="511">
        <f t="shared" si="2"/>
        <v>8073</v>
      </c>
      <c r="W52" s="567">
        <v>757</v>
      </c>
      <c r="X52" s="567">
        <v>736</v>
      </c>
      <c r="Y52" s="566">
        <v>654</v>
      </c>
      <c r="Z52" s="566">
        <v>782</v>
      </c>
      <c r="AA52" s="566">
        <v>1039</v>
      </c>
      <c r="AB52" s="566">
        <v>784</v>
      </c>
      <c r="AC52" s="566">
        <v>790</v>
      </c>
      <c r="AD52" s="566">
        <v>1038</v>
      </c>
      <c r="AE52" s="566">
        <v>849</v>
      </c>
      <c r="AF52" s="566">
        <v>693</v>
      </c>
      <c r="AG52" s="566">
        <v>566</v>
      </c>
      <c r="AH52" s="566">
        <v>520</v>
      </c>
      <c r="AI52" s="567">
        <v>540</v>
      </c>
      <c r="AJ52" s="511">
        <f t="shared" si="3"/>
        <v>9748</v>
      </c>
      <c r="AK52" s="567">
        <v>736</v>
      </c>
      <c r="AL52" s="566">
        <v>704</v>
      </c>
      <c r="AM52" s="565">
        <v>806</v>
      </c>
      <c r="AN52" s="565">
        <v>1059</v>
      </c>
      <c r="AO52" s="565">
        <v>664</v>
      </c>
      <c r="AP52" s="565">
        <v>137</v>
      </c>
      <c r="AQ52" s="566">
        <v>338</v>
      </c>
      <c r="AR52" s="566">
        <v>978</v>
      </c>
      <c r="AS52" s="566">
        <v>586</v>
      </c>
      <c r="AT52" s="566">
        <v>374</v>
      </c>
      <c r="AU52" s="566">
        <v>654</v>
      </c>
      <c r="AV52" s="567">
        <v>592</v>
      </c>
      <c r="AW52" s="511">
        <f t="shared" si="4"/>
        <v>7628</v>
      </c>
      <c r="AX52" s="567">
        <v>716</v>
      </c>
      <c r="AY52" s="566">
        <v>470</v>
      </c>
      <c r="AZ52" s="568">
        <v>846</v>
      </c>
      <c r="BA52" s="567">
        <v>576</v>
      </c>
      <c r="BB52" s="567">
        <v>678</v>
      </c>
      <c r="BC52" s="567">
        <v>442</v>
      </c>
      <c r="BD52" s="569">
        <v>364</v>
      </c>
      <c r="BE52" s="511">
        <f t="shared" si="5"/>
        <v>4092</v>
      </c>
      <c r="BF52" s="570">
        <f t="shared" si="0"/>
        <v>29541</v>
      </c>
    </row>
    <row r="53" spans="2:59" s="571" customFormat="1" ht="29.25" hidden="1" customHeight="1">
      <c r="B53" s="357">
        <v>45</v>
      </c>
      <c r="C53" s="358" t="s">
        <v>171</v>
      </c>
      <c r="D53" s="470">
        <v>193</v>
      </c>
      <c r="E53" s="471">
        <v>179</v>
      </c>
      <c r="F53" s="466">
        <f t="shared" si="1"/>
        <v>0.92746113989637302</v>
      </c>
      <c r="G53" s="565">
        <v>232</v>
      </c>
      <c r="H53" s="566">
        <v>210</v>
      </c>
      <c r="I53" s="567">
        <v>214</v>
      </c>
      <c r="J53" s="566">
        <v>222</v>
      </c>
      <c r="K53" s="566">
        <v>101</v>
      </c>
      <c r="L53" s="565">
        <v>256</v>
      </c>
      <c r="M53" s="566">
        <v>198</v>
      </c>
      <c r="N53" s="566">
        <v>110</v>
      </c>
      <c r="O53" s="566">
        <v>66</v>
      </c>
      <c r="P53" s="566">
        <v>175</v>
      </c>
      <c r="Q53" s="566">
        <v>116</v>
      </c>
      <c r="R53" s="566">
        <v>214</v>
      </c>
      <c r="S53" s="566">
        <v>290</v>
      </c>
      <c r="T53" s="566">
        <v>320</v>
      </c>
      <c r="U53" s="567">
        <v>286</v>
      </c>
      <c r="V53" s="511">
        <f t="shared" si="2"/>
        <v>3010</v>
      </c>
      <c r="W53" s="567">
        <v>288</v>
      </c>
      <c r="X53" s="567">
        <v>248</v>
      </c>
      <c r="Y53" s="566">
        <v>204</v>
      </c>
      <c r="Z53" s="566">
        <v>344</v>
      </c>
      <c r="AA53" s="566">
        <v>427</v>
      </c>
      <c r="AB53" s="566">
        <v>310</v>
      </c>
      <c r="AC53" s="566">
        <v>318</v>
      </c>
      <c r="AD53" s="566">
        <v>414</v>
      </c>
      <c r="AE53" s="566">
        <v>348</v>
      </c>
      <c r="AF53" s="566">
        <v>264</v>
      </c>
      <c r="AG53" s="566">
        <v>256</v>
      </c>
      <c r="AH53" s="566">
        <v>160</v>
      </c>
      <c r="AI53" s="567">
        <v>188</v>
      </c>
      <c r="AJ53" s="511">
        <f t="shared" si="3"/>
        <v>3769</v>
      </c>
      <c r="AK53" s="567">
        <v>322</v>
      </c>
      <c r="AL53" s="566">
        <v>314</v>
      </c>
      <c r="AM53" s="565">
        <v>338</v>
      </c>
      <c r="AN53" s="565">
        <v>402</v>
      </c>
      <c r="AO53" s="565">
        <v>280</v>
      </c>
      <c r="AP53" s="565">
        <v>53</v>
      </c>
      <c r="AQ53" s="566">
        <v>134</v>
      </c>
      <c r="AR53" s="566">
        <v>402</v>
      </c>
      <c r="AS53" s="566">
        <v>262</v>
      </c>
      <c r="AT53" s="566">
        <v>104</v>
      </c>
      <c r="AU53" s="566">
        <v>264</v>
      </c>
      <c r="AV53" s="567">
        <v>224</v>
      </c>
      <c r="AW53" s="511">
        <f t="shared" si="4"/>
        <v>3099</v>
      </c>
      <c r="AX53" s="567">
        <v>234</v>
      </c>
      <c r="AY53" s="566">
        <v>140</v>
      </c>
      <c r="AZ53" s="568">
        <v>180</v>
      </c>
      <c r="BA53" s="567">
        <v>190</v>
      </c>
      <c r="BB53" s="567">
        <v>208</v>
      </c>
      <c r="BC53" s="567">
        <v>166</v>
      </c>
      <c r="BD53" s="569">
        <v>142</v>
      </c>
      <c r="BE53" s="511">
        <f t="shared" si="5"/>
        <v>1260</v>
      </c>
      <c r="BF53" s="570">
        <f t="shared" si="0"/>
        <v>11138</v>
      </c>
    </row>
    <row r="54" spans="2:59" s="571" customFormat="1" ht="29.25" hidden="1" customHeight="1">
      <c r="B54" s="357">
        <v>46</v>
      </c>
      <c r="C54" s="358" t="s">
        <v>172</v>
      </c>
      <c r="D54" s="470">
        <v>454</v>
      </c>
      <c r="E54" s="471">
        <v>427</v>
      </c>
      <c r="F54" s="466">
        <f t="shared" si="1"/>
        <v>0.94052863436123346</v>
      </c>
      <c r="G54" s="565">
        <v>723</v>
      </c>
      <c r="H54" s="566">
        <v>692</v>
      </c>
      <c r="I54" s="567">
        <v>635</v>
      </c>
      <c r="J54" s="566">
        <v>566</v>
      </c>
      <c r="K54" s="566">
        <v>318</v>
      </c>
      <c r="L54" s="565">
        <v>708</v>
      </c>
      <c r="M54" s="566">
        <v>602</v>
      </c>
      <c r="N54" s="566">
        <v>185</v>
      </c>
      <c r="O54" s="566">
        <v>154</v>
      </c>
      <c r="P54" s="566">
        <v>433</v>
      </c>
      <c r="Q54" s="566">
        <v>326</v>
      </c>
      <c r="R54" s="566">
        <v>526</v>
      </c>
      <c r="S54" s="566">
        <v>820</v>
      </c>
      <c r="T54" s="566">
        <v>820</v>
      </c>
      <c r="U54" s="567">
        <v>758</v>
      </c>
      <c r="V54" s="511">
        <f t="shared" si="2"/>
        <v>8266</v>
      </c>
      <c r="W54" s="567">
        <v>761</v>
      </c>
      <c r="X54" s="567">
        <v>780</v>
      </c>
      <c r="Y54" s="566">
        <v>667</v>
      </c>
      <c r="Z54" s="566">
        <v>811</v>
      </c>
      <c r="AA54" s="566">
        <v>1049</v>
      </c>
      <c r="AB54" s="566">
        <v>798</v>
      </c>
      <c r="AC54" s="566">
        <v>784</v>
      </c>
      <c r="AD54" s="566">
        <v>1121</v>
      </c>
      <c r="AE54" s="566">
        <v>823</v>
      </c>
      <c r="AF54" s="566">
        <v>776</v>
      </c>
      <c r="AG54" s="566">
        <v>599</v>
      </c>
      <c r="AH54" s="566">
        <v>451</v>
      </c>
      <c r="AI54" s="567">
        <v>505</v>
      </c>
      <c r="AJ54" s="511">
        <f t="shared" si="3"/>
        <v>9925</v>
      </c>
      <c r="AK54" s="567">
        <v>789</v>
      </c>
      <c r="AL54" s="566">
        <v>763</v>
      </c>
      <c r="AM54" s="565">
        <v>843</v>
      </c>
      <c r="AN54" s="565">
        <v>1040</v>
      </c>
      <c r="AO54" s="565">
        <v>723</v>
      </c>
      <c r="AP54" s="565">
        <v>129</v>
      </c>
      <c r="AQ54" s="566">
        <v>354</v>
      </c>
      <c r="AR54" s="566">
        <v>1012</v>
      </c>
      <c r="AS54" s="566">
        <v>634</v>
      </c>
      <c r="AT54" s="566">
        <v>361</v>
      </c>
      <c r="AU54" s="566">
        <v>657</v>
      </c>
      <c r="AV54" s="567">
        <v>626</v>
      </c>
      <c r="AW54" s="511">
        <f t="shared" si="4"/>
        <v>7931</v>
      </c>
      <c r="AX54" s="567">
        <v>663</v>
      </c>
      <c r="AY54" s="566">
        <v>501</v>
      </c>
      <c r="AZ54" s="568">
        <v>433</v>
      </c>
      <c r="BA54" s="567">
        <v>631</v>
      </c>
      <c r="BB54" s="567">
        <v>583</v>
      </c>
      <c r="BC54" s="567">
        <v>457</v>
      </c>
      <c r="BD54" s="569">
        <v>358</v>
      </c>
      <c r="BE54" s="511">
        <f t="shared" si="5"/>
        <v>3626</v>
      </c>
      <c r="BF54" s="570">
        <f t="shared" si="0"/>
        <v>29748</v>
      </c>
    </row>
    <row r="55" spans="2:59" s="571" customFormat="1" ht="29.25" hidden="1" customHeight="1" thickBot="1">
      <c r="B55" s="492">
        <v>47</v>
      </c>
      <c r="C55" s="578" t="s">
        <v>173</v>
      </c>
      <c r="D55" s="493">
        <v>230</v>
      </c>
      <c r="E55" s="494">
        <v>206</v>
      </c>
      <c r="F55" s="495">
        <f t="shared" si="1"/>
        <v>0.89565217391304353</v>
      </c>
      <c r="G55" s="572">
        <v>306</v>
      </c>
      <c r="H55" s="573">
        <v>266</v>
      </c>
      <c r="I55" s="574">
        <v>262</v>
      </c>
      <c r="J55" s="573">
        <v>360</v>
      </c>
      <c r="K55" s="573">
        <v>170</v>
      </c>
      <c r="L55" s="572">
        <v>334</v>
      </c>
      <c r="M55" s="573">
        <v>236</v>
      </c>
      <c r="N55" s="573">
        <v>170</v>
      </c>
      <c r="O55" s="573">
        <v>118</v>
      </c>
      <c r="P55" s="573">
        <v>197</v>
      </c>
      <c r="Q55" s="573">
        <v>212</v>
      </c>
      <c r="R55" s="573">
        <v>252</v>
      </c>
      <c r="S55" s="573">
        <v>296</v>
      </c>
      <c r="T55" s="573">
        <v>384</v>
      </c>
      <c r="U55" s="574">
        <v>354</v>
      </c>
      <c r="V55" s="513">
        <f t="shared" si="2"/>
        <v>3917</v>
      </c>
      <c r="W55" s="574">
        <v>378</v>
      </c>
      <c r="X55" s="574">
        <v>322</v>
      </c>
      <c r="Y55" s="573">
        <v>288</v>
      </c>
      <c r="Z55" s="573">
        <v>354</v>
      </c>
      <c r="AA55" s="573">
        <v>481</v>
      </c>
      <c r="AB55" s="573">
        <v>390</v>
      </c>
      <c r="AC55" s="573">
        <v>388</v>
      </c>
      <c r="AD55" s="573">
        <v>549</v>
      </c>
      <c r="AE55" s="573">
        <v>474</v>
      </c>
      <c r="AF55" s="573">
        <v>444</v>
      </c>
      <c r="AG55" s="573">
        <v>241</v>
      </c>
      <c r="AH55" s="573">
        <v>300</v>
      </c>
      <c r="AI55" s="574">
        <v>286</v>
      </c>
      <c r="AJ55" s="513">
        <f t="shared" si="3"/>
        <v>4895</v>
      </c>
      <c r="AK55" s="574">
        <v>340</v>
      </c>
      <c r="AL55" s="573">
        <v>326</v>
      </c>
      <c r="AM55" s="572">
        <v>386</v>
      </c>
      <c r="AN55" s="572">
        <v>507</v>
      </c>
      <c r="AO55" s="572">
        <v>348</v>
      </c>
      <c r="AP55" s="572">
        <v>80</v>
      </c>
      <c r="AQ55" s="573">
        <v>179</v>
      </c>
      <c r="AR55" s="573">
        <v>507</v>
      </c>
      <c r="AS55" s="573">
        <v>346</v>
      </c>
      <c r="AT55" s="573">
        <v>170</v>
      </c>
      <c r="AU55" s="573">
        <v>320</v>
      </c>
      <c r="AV55" s="574">
        <v>260</v>
      </c>
      <c r="AW55" s="513">
        <f t="shared" si="4"/>
        <v>3769</v>
      </c>
      <c r="AX55" s="574">
        <v>302</v>
      </c>
      <c r="AY55" s="573">
        <v>190</v>
      </c>
      <c r="AZ55" s="575">
        <v>309</v>
      </c>
      <c r="BA55" s="574">
        <v>282</v>
      </c>
      <c r="BB55" s="574">
        <v>288</v>
      </c>
      <c r="BC55" s="574">
        <v>206</v>
      </c>
      <c r="BD55" s="576">
        <v>151</v>
      </c>
      <c r="BE55" s="513">
        <f t="shared" si="5"/>
        <v>1728</v>
      </c>
      <c r="BF55" s="577">
        <f t="shared" si="0"/>
        <v>14309</v>
      </c>
    </row>
    <row r="56" spans="2:59" s="360" customFormat="1" ht="30" hidden="1" customHeight="1" thickTop="1" thickBot="1">
      <c r="B56" s="490" t="s">
        <v>0</v>
      </c>
      <c r="C56" s="491">
        <f>COUNTA(C9:C55)</f>
        <v>47</v>
      </c>
      <c r="D56" s="496">
        <f>SUM(D9:D55)</f>
        <v>20080</v>
      </c>
      <c r="E56" s="497">
        <f>SUM(E9:E55)</f>
        <v>18365</v>
      </c>
      <c r="F56" s="498">
        <f t="shared" si="1"/>
        <v>0.91459163346613548</v>
      </c>
      <c r="G56" s="499">
        <f>SUM(G9:G55)</f>
        <v>28930</v>
      </c>
      <c r="H56" s="500">
        <f t="shared" ref="H56:BE56" si="7">SUM(H9:H55)</f>
        <v>27128</v>
      </c>
      <c r="I56" s="501">
        <f t="shared" si="7"/>
        <v>25265</v>
      </c>
      <c r="J56" s="500">
        <f t="shared" si="7"/>
        <v>30239</v>
      </c>
      <c r="K56" s="500">
        <f t="shared" si="7"/>
        <v>14243</v>
      </c>
      <c r="L56" s="499">
        <f t="shared" si="7"/>
        <v>30376</v>
      </c>
      <c r="M56" s="500">
        <f t="shared" si="7"/>
        <v>24691</v>
      </c>
      <c r="N56" s="500">
        <f t="shared" si="7"/>
        <v>13654</v>
      </c>
      <c r="O56" s="500">
        <f t="shared" si="7"/>
        <v>8331</v>
      </c>
      <c r="P56" s="500">
        <f t="shared" si="7"/>
        <v>17829</v>
      </c>
      <c r="Q56" s="500">
        <f t="shared" si="7"/>
        <v>13763</v>
      </c>
      <c r="R56" s="500">
        <f t="shared" si="7"/>
        <v>25276</v>
      </c>
      <c r="S56" s="500">
        <f t="shared" si="7"/>
        <v>29895</v>
      </c>
      <c r="T56" s="500">
        <f t="shared" si="7"/>
        <v>31322</v>
      </c>
      <c r="U56" s="501">
        <f t="shared" si="7"/>
        <v>32267</v>
      </c>
      <c r="V56" s="502">
        <f t="shared" si="7"/>
        <v>353209</v>
      </c>
      <c r="W56" s="501">
        <f t="shared" si="7"/>
        <v>30298</v>
      </c>
      <c r="X56" s="500">
        <f t="shared" si="7"/>
        <v>29715.200000000001</v>
      </c>
      <c r="Y56" s="500">
        <f t="shared" si="7"/>
        <v>25536</v>
      </c>
      <c r="Z56" s="500">
        <f t="shared" si="7"/>
        <v>33889</v>
      </c>
      <c r="AA56" s="500">
        <f t="shared" si="7"/>
        <v>44295</v>
      </c>
      <c r="AB56" s="500">
        <f t="shared" si="7"/>
        <v>33187</v>
      </c>
      <c r="AC56" s="500">
        <f t="shared" si="7"/>
        <v>34522</v>
      </c>
      <c r="AD56" s="500">
        <f t="shared" si="7"/>
        <v>39588</v>
      </c>
      <c r="AE56" s="500">
        <f t="shared" si="7"/>
        <v>37215</v>
      </c>
      <c r="AF56" s="500">
        <f t="shared" si="7"/>
        <v>28156</v>
      </c>
      <c r="AG56" s="500">
        <f t="shared" si="7"/>
        <v>26043</v>
      </c>
      <c r="AH56" s="500">
        <f t="shared" si="7"/>
        <v>21219</v>
      </c>
      <c r="AI56" s="501">
        <f t="shared" si="7"/>
        <v>21858</v>
      </c>
      <c r="AJ56" s="502">
        <f t="shared" si="7"/>
        <v>405521.2</v>
      </c>
      <c r="AK56" s="501">
        <f t="shared" si="7"/>
        <v>32153</v>
      </c>
      <c r="AL56" s="500">
        <f t="shared" si="7"/>
        <v>31446</v>
      </c>
      <c r="AM56" s="499">
        <f t="shared" si="7"/>
        <v>35241</v>
      </c>
      <c r="AN56" s="499">
        <f t="shared" si="7"/>
        <v>43964</v>
      </c>
      <c r="AO56" s="499">
        <f t="shared" si="7"/>
        <v>29262</v>
      </c>
      <c r="AP56" s="499">
        <f t="shared" si="7"/>
        <v>6785</v>
      </c>
      <c r="AQ56" s="500">
        <f t="shared" si="7"/>
        <v>14367</v>
      </c>
      <c r="AR56" s="500">
        <f t="shared" si="7"/>
        <v>41653</v>
      </c>
      <c r="AS56" s="500">
        <f t="shared" si="7"/>
        <v>24102</v>
      </c>
      <c r="AT56" s="500">
        <f t="shared" si="7"/>
        <v>16825</v>
      </c>
      <c r="AU56" s="500">
        <f t="shared" si="7"/>
        <v>28927</v>
      </c>
      <c r="AV56" s="501">
        <f t="shared" si="7"/>
        <v>28208</v>
      </c>
      <c r="AW56" s="502">
        <f t="shared" si="7"/>
        <v>332933</v>
      </c>
      <c r="AX56" s="501">
        <f t="shared" si="7"/>
        <v>28483</v>
      </c>
      <c r="AY56" s="500">
        <f t="shared" si="7"/>
        <v>23227</v>
      </c>
      <c r="AZ56" s="503">
        <f t="shared" si="7"/>
        <v>23884</v>
      </c>
      <c r="BA56" s="501">
        <f t="shared" si="7"/>
        <v>24075</v>
      </c>
      <c r="BB56" s="501">
        <f t="shared" si="7"/>
        <v>25524</v>
      </c>
      <c r="BC56" s="501">
        <f t="shared" si="7"/>
        <v>20052</v>
      </c>
      <c r="BD56" s="504">
        <f t="shared" si="7"/>
        <v>14528</v>
      </c>
      <c r="BE56" s="502">
        <f t="shared" si="7"/>
        <v>159773</v>
      </c>
      <c r="BF56" s="505">
        <f t="shared" si="0"/>
        <v>1251436.2</v>
      </c>
    </row>
    <row r="57" spans="2:59" ht="14.25" thickBot="1">
      <c r="B57" s="361"/>
      <c r="C57" s="362"/>
      <c r="D57" s="361"/>
      <c r="E57" s="361"/>
      <c r="F57" s="361"/>
      <c r="G57" s="361"/>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c r="AT57" s="361"/>
      <c r="AU57" s="361"/>
      <c r="AV57" s="361"/>
      <c r="AW57" s="361"/>
      <c r="AX57" s="361"/>
      <c r="AY57" s="361"/>
      <c r="AZ57" s="361"/>
      <c r="BA57" s="361"/>
      <c r="BB57" s="361"/>
      <c r="BC57" s="361"/>
      <c r="BD57" s="361"/>
      <c r="BE57" s="361"/>
      <c r="BF57" s="361"/>
      <c r="BG57" s="361"/>
    </row>
    <row r="58" spans="2:59" ht="15" thickTop="1" thickBot="1">
      <c r="B58" s="330" t="s">
        <v>174</v>
      </c>
      <c r="C58" s="382"/>
      <c r="D58" s="383"/>
      <c r="E58" s="384"/>
      <c r="F58" s="385"/>
      <c r="G58" s="335" t="s">
        <v>214</v>
      </c>
      <c r="H58" s="335"/>
      <c r="I58" s="335"/>
      <c r="J58" s="335"/>
      <c r="K58" s="335"/>
      <c r="L58" s="336"/>
      <c r="M58" s="336"/>
      <c r="N58" s="336"/>
      <c r="O58" s="336"/>
      <c r="P58" s="336"/>
      <c r="Q58" s="336"/>
      <c r="R58" s="336"/>
      <c r="S58" s="336"/>
      <c r="T58" s="336"/>
      <c r="U58" s="336"/>
      <c r="V58" s="337"/>
      <c r="W58" s="336"/>
      <c r="X58" s="336"/>
      <c r="Y58" s="336"/>
      <c r="Z58" s="336"/>
      <c r="AA58" s="336"/>
      <c r="AB58" s="336"/>
      <c r="AC58" s="336"/>
      <c r="AD58" s="336"/>
      <c r="AE58" s="336"/>
      <c r="AF58" s="336"/>
      <c r="AG58" s="336"/>
      <c r="AH58" s="336"/>
      <c r="AI58" s="336"/>
      <c r="AJ58" s="337"/>
      <c r="AK58" s="336"/>
      <c r="AL58" s="336"/>
      <c r="AM58" s="336"/>
      <c r="AN58" s="336"/>
      <c r="AO58" s="336"/>
      <c r="AP58" s="336"/>
      <c r="AQ58" s="336"/>
      <c r="AR58" s="336"/>
      <c r="AS58" s="336"/>
      <c r="AT58" s="336"/>
      <c r="AU58" s="336"/>
      <c r="AV58" s="336"/>
      <c r="AW58" s="337"/>
      <c r="AX58" s="336"/>
      <c r="AY58" s="336"/>
      <c r="AZ58" s="336"/>
      <c r="BA58" s="336"/>
      <c r="BB58" s="336"/>
      <c r="BC58" s="336"/>
      <c r="BD58" s="336"/>
      <c r="BE58" s="336"/>
      <c r="BF58" s="338"/>
    </row>
    <row r="59" spans="2:59" s="349" customFormat="1" ht="14.25">
      <c r="B59" s="330"/>
      <c r="C59" s="782" t="s">
        <v>75</v>
      </c>
      <c r="D59" s="793" t="s">
        <v>175</v>
      </c>
      <c r="E59" s="796" t="s">
        <v>176</v>
      </c>
      <c r="F59" s="799" t="s">
        <v>79</v>
      </c>
      <c r="G59" s="340" t="s">
        <v>215</v>
      </c>
      <c r="H59" s="341"/>
      <c r="I59" s="341"/>
      <c r="J59" s="341"/>
      <c r="K59" s="342"/>
      <c r="L59" s="343"/>
      <c r="M59" s="343"/>
      <c r="N59" s="343"/>
      <c r="O59" s="344"/>
      <c r="P59" s="344"/>
      <c r="Q59" s="344"/>
      <c r="R59" s="344"/>
      <c r="S59" s="345"/>
      <c r="T59" s="345"/>
      <c r="U59" s="346"/>
      <c r="V59" s="347"/>
      <c r="W59" s="348" t="s">
        <v>216</v>
      </c>
      <c r="X59" s="348"/>
      <c r="Y59" s="348"/>
      <c r="Z59" s="348"/>
      <c r="AA59" s="348"/>
      <c r="AB59" s="345"/>
      <c r="AC59" s="345"/>
      <c r="AD59" s="345"/>
      <c r="AE59" s="345"/>
      <c r="AF59" s="345"/>
      <c r="AG59" s="346"/>
      <c r="AH59" s="346"/>
      <c r="AI59" s="346"/>
      <c r="AJ59" s="347"/>
      <c r="AK59" s="345" t="s">
        <v>217</v>
      </c>
      <c r="AL59" s="344"/>
      <c r="AM59" s="344"/>
      <c r="AN59" s="344"/>
      <c r="AO59" s="344"/>
      <c r="AP59" s="344"/>
      <c r="AQ59" s="344"/>
      <c r="AR59" s="344"/>
      <c r="AS59" s="344"/>
      <c r="AT59" s="344"/>
      <c r="AU59" s="344"/>
      <c r="AV59" s="346"/>
      <c r="AW59" s="347"/>
      <c r="AX59" s="345" t="s">
        <v>99</v>
      </c>
      <c r="AY59" s="345"/>
      <c r="AZ59" s="344"/>
      <c r="BA59" s="344"/>
      <c r="BB59" s="344"/>
      <c r="BC59" s="344"/>
      <c r="BD59" s="346"/>
      <c r="BE59" s="347"/>
      <c r="BF59" s="764" t="s">
        <v>45</v>
      </c>
    </row>
    <row r="60" spans="2:59" ht="52.5" customHeight="1">
      <c r="B60" s="339"/>
      <c r="C60" s="783"/>
      <c r="D60" s="794"/>
      <c r="E60" s="797"/>
      <c r="F60" s="800"/>
      <c r="G60" s="785" t="s">
        <v>41</v>
      </c>
      <c r="H60" s="786"/>
      <c r="I60" s="787"/>
      <c r="J60" s="791" t="s">
        <v>42</v>
      </c>
      <c r="K60" s="741"/>
      <c r="L60" s="741"/>
      <c r="M60" s="741"/>
      <c r="N60" s="741"/>
      <c r="O60" s="741"/>
      <c r="P60" s="741"/>
      <c r="Q60" s="741"/>
      <c r="R60" s="792"/>
      <c r="S60" s="750" t="s">
        <v>218</v>
      </c>
      <c r="T60" s="751"/>
      <c r="U60" s="752"/>
      <c r="V60" s="743" t="s">
        <v>0</v>
      </c>
      <c r="W60" s="523" t="s">
        <v>271</v>
      </c>
      <c r="X60" s="751" t="s">
        <v>272</v>
      </c>
      <c r="Y60" s="751"/>
      <c r="Z60" s="751"/>
      <c r="AA60" s="754"/>
      <c r="AB60" s="753" t="s">
        <v>273</v>
      </c>
      <c r="AC60" s="751"/>
      <c r="AD60" s="751"/>
      <c r="AE60" s="751"/>
      <c r="AF60" s="754"/>
      <c r="AG60" s="524" t="s">
        <v>274</v>
      </c>
      <c r="AH60" s="753" t="s">
        <v>275</v>
      </c>
      <c r="AI60" s="752"/>
      <c r="AJ60" s="732" t="s">
        <v>0</v>
      </c>
      <c r="AK60" s="737" t="s">
        <v>219</v>
      </c>
      <c r="AL60" s="738"/>
      <c r="AM60" s="738"/>
      <c r="AN60" s="738"/>
      <c r="AO60" s="738"/>
      <c r="AP60" s="738"/>
      <c r="AQ60" s="739"/>
      <c r="AR60" s="740" t="s">
        <v>220</v>
      </c>
      <c r="AS60" s="741"/>
      <c r="AT60" s="741"/>
      <c r="AU60" s="741"/>
      <c r="AV60" s="742"/>
      <c r="AW60" s="743" t="s">
        <v>0</v>
      </c>
      <c r="AX60" s="350"/>
      <c r="AY60" s="350"/>
      <c r="AZ60" s="350"/>
      <c r="BA60" s="350"/>
      <c r="BB60" s="350"/>
      <c r="BC60" s="350"/>
      <c r="BD60" s="351"/>
      <c r="BE60" s="732" t="s">
        <v>0</v>
      </c>
      <c r="BF60" s="765"/>
    </row>
    <row r="61" spans="2:59" s="352" customFormat="1" ht="79.150000000000006" customHeight="1">
      <c r="B61" s="339"/>
      <c r="C61" s="783"/>
      <c r="D61" s="794"/>
      <c r="E61" s="797"/>
      <c r="F61" s="800"/>
      <c r="G61" s="788"/>
      <c r="H61" s="789"/>
      <c r="I61" s="790"/>
      <c r="J61" s="802" t="s">
        <v>221</v>
      </c>
      <c r="K61" s="768"/>
      <c r="L61" s="767" t="s">
        <v>90</v>
      </c>
      <c r="M61" s="768"/>
      <c r="N61" s="767" t="s">
        <v>222</v>
      </c>
      <c r="O61" s="768"/>
      <c r="P61" s="755" t="s">
        <v>223</v>
      </c>
      <c r="Q61" s="755" t="s">
        <v>224</v>
      </c>
      <c r="R61" s="755" t="s">
        <v>225</v>
      </c>
      <c r="S61" s="755" t="s">
        <v>226</v>
      </c>
      <c r="T61" s="755" t="s">
        <v>227</v>
      </c>
      <c r="U61" s="735" t="s">
        <v>228</v>
      </c>
      <c r="V61" s="744"/>
      <c r="W61" s="778" t="s">
        <v>276</v>
      </c>
      <c r="X61" s="780" t="s">
        <v>229</v>
      </c>
      <c r="Y61" s="781"/>
      <c r="Z61" s="760"/>
      <c r="AA61" s="769" t="s">
        <v>230</v>
      </c>
      <c r="AB61" s="748" t="s">
        <v>231</v>
      </c>
      <c r="AC61" s="762" t="s">
        <v>98</v>
      </c>
      <c r="AD61" s="762" t="s">
        <v>232</v>
      </c>
      <c r="AE61" s="762" t="s">
        <v>233</v>
      </c>
      <c r="AF61" s="762" t="s">
        <v>234</v>
      </c>
      <c r="AG61" s="762" t="s">
        <v>235</v>
      </c>
      <c r="AH61" s="762" t="s">
        <v>236</v>
      </c>
      <c r="AI61" s="773" t="s">
        <v>237</v>
      </c>
      <c r="AJ61" s="733"/>
      <c r="AK61" s="775" t="s">
        <v>277</v>
      </c>
      <c r="AL61" s="757" t="s">
        <v>278</v>
      </c>
      <c r="AM61" s="755" t="s">
        <v>238</v>
      </c>
      <c r="AN61" s="755" t="s">
        <v>239</v>
      </c>
      <c r="AO61" s="757" t="s">
        <v>279</v>
      </c>
      <c r="AP61" s="759" t="s">
        <v>280</v>
      </c>
      <c r="AQ61" s="760"/>
      <c r="AR61" s="755" t="s">
        <v>240</v>
      </c>
      <c r="AS61" s="762" t="s">
        <v>241</v>
      </c>
      <c r="AT61" s="762" t="s">
        <v>92</v>
      </c>
      <c r="AU61" s="534" t="s">
        <v>91</v>
      </c>
      <c r="AV61" s="746" t="s">
        <v>242</v>
      </c>
      <c r="AW61" s="744"/>
      <c r="AX61" s="771" t="s">
        <v>243</v>
      </c>
      <c r="AY61" s="772"/>
      <c r="AZ61" s="748" t="s">
        <v>244</v>
      </c>
      <c r="BA61" s="748" t="s">
        <v>245</v>
      </c>
      <c r="BB61" s="748" t="s">
        <v>246</v>
      </c>
      <c r="BC61" s="763" t="s">
        <v>247</v>
      </c>
      <c r="BD61" s="777" t="s">
        <v>248</v>
      </c>
      <c r="BE61" s="733"/>
      <c r="BF61" s="765"/>
    </row>
    <row r="62" spans="2:59" s="352" customFormat="1" ht="55.9" customHeight="1">
      <c r="B62" s="339"/>
      <c r="C62" s="783"/>
      <c r="D62" s="794"/>
      <c r="E62" s="797"/>
      <c r="F62" s="800"/>
      <c r="G62" s="539" t="s">
        <v>43</v>
      </c>
      <c r="H62" s="540" t="s">
        <v>44</v>
      </c>
      <c r="I62" s="543" t="s">
        <v>46</v>
      </c>
      <c r="J62" s="544" t="s">
        <v>47</v>
      </c>
      <c r="K62" s="540" t="s">
        <v>96</v>
      </c>
      <c r="L62" s="545" t="s">
        <v>47</v>
      </c>
      <c r="M62" s="540" t="s">
        <v>96</v>
      </c>
      <c r="N62" s="545" t="s">
        <v>47</v>
      </c>
      <c r="O62" s="546" t="s">
        <v>181</v>
      </c>
      <c r="P62" s="756"/>
      <c r="Q62" s="756"/>
      <c r="R62" s="756"/>
      <c r="S62" s="756"/>
      <c r="T62" s="756"/>
      <c r="U62" s="736"/>
      <c r="V62" s="745"/>
      <c r="W62" s="779"/>
      <c r="X62" s="525" t="s">
        <v>249</v>
      </c>
      <c r="Y62" s="526" t="s">
        <v>114</v>
      </c>
      <c r="Z62" s="527" t="s">
        <v>115</v>
      </c>
      <c r="AA62" s="770"/>
      <c r="AB62" s="749"/>
      <c r="AC62" s="761"/>
      <c r="AD62" s="761"/>
      <c r="AE62" s="761"/>
      <c r="AF62" s="761"/>
      <c r="AG62" s="761"/>
      <c r="AH62" s="761"/>
      <c r="AI62" s="774"/>
      <c r="AJ62" s="734"/>
      <c r="AK62" s="776"/>
      <c r="AL62" s="761"/>
      <c r="AM62" s="756"/>
      <c r="AN62" s="756"/>
      <c r="AO62" s="758"/>
      <c r="AP62" s="535" t="s">
        <v>281</v>
      </c>
      <c r="AQ62" s="535" t="s">
        <v>282</v>
      </c>
      <c r="AR62" s="756"/>
      <c r="AS62" s="761"/>
      <c r="AT62" s="761"/>
      <c r="AU62" s="536"/>
      <c r="AV62" s="747"/>
      <c r="AW62" s="745"/>
      <c r="AX62" s="539" t="s">
        <v>47</v>
      </c>
      <c r="AY62" s="540" t="s">
        <v>96</v>
      </c>
      <c r="AZ62" s="749"/>
      <c r="BA62" s="749"/>
      <c r="BB62" s="749"/>
      <c r="BC62" s="749"/>
      <c r="BD62" s="774"/>
      <c r="BE62" s="734"/>
      <c r="BF62" s="766"/>
    </row>
    <row r="63" spans="2:59" ht="41.25" thickBot="1">
      <c r="B63" s="353"/>
      <c r="C63" s="784"/>
      <c r="D63" s="795"/>
      <c r="E63" s="798"/>
      <c r="F63" s="801"/>
      <c r="G63" s="531" t="s">
        <v>81</v>
      </c>
      <c r="H63" s="532" t="s">
        <v>250</v>
      </c>
      <c r="I63" s="547" t="s">
        <v>250</v>
      </c>
      <c r="J63" s="548" t="s">
        <v>81</v>
      </c>
      <c r="K63" s="532" t="s">
        <v>251</v>
      </c>
      <c r="L63" s="531" t="s">
        <v>81</v>
      </c>
      <c r="M63" s="532" t="s">
        <v>251</v>
      </c>
      <c r="N63" s="531" t="s">
        <v>81</v>
      </c>
      <c r="O63" s="532" t="s">
        <v>252</v>
      </c>
      <c r="P63" s="532" t="s">
        <v>253</v>
      </c>
      <c r="Q63" s="532" t="s">
        <v>250</v>
      </c>
      <c r="R63" s="531" t="s">
        <v>250</v>
      </c>
      <c r="S63" s="532" t="s">
        <v>250</v>
      </c>
      <c r="T63" s="532" t="s">
        <v>250</v>
      </c>
      <c r="U63" s="533" t="s">
        <v>250</v>
      </c>
      <c r="V63" s="376"/>
      <c r="W63" s="528" t="s">
        <v>86</v>
      </c>
      <c r="X63" s="529" t="s">
        <v>250</v>
      </c>
      <c r="Y63" s="529" t="s">
        <v>250</v>
      </c>
      <c r="Z63" s="529" t="s">
        <v>250</v>
      </c>
      <c r="AA63" s="530" t="s">
        <v>86</v>
      </c>
      <c r="AB63" s="530" t="s">
        <v>81</v>
      </c>
      <c r="AC63" s="531" t="s">
        <v>81</v>
      </c>
      <c r="AD63" s="532" t="s">
        <v>82</v>
      </c>
      <c r="AE63" s="532" t="s">
        <v>254</v>
      </c>
      <c r="AF63" s="531" t="s">
        <v>254</v>
      </c>
      <c r="AG63" s="532" t="s">
        <v>81</v>
      </c>
      <c r="AH63" s="532" t="s">
        <v>81</v>
      </c>
      <c r="AI63" s="533" t="s">
        <v>81</v>
      </c>
      <c r="AJ63" s="379"/>
      <c r="AK63" s="531" t="s">
        <v>81</v>
      </c>
      <c r="AL63" s="532" t="s">
        <v>81</v>
      </c>
      <c r="AM63" s="531" t="s">
        <v>81</v>
      </c>
      <c r="AN63" s="532" t="s">
        <v>82</v>
      </c>
      <c r="AO63" s="532" t="s">
        <v>81</v>
      </c>
      <c r="AP63" s="532" t="s">
        <v>253</v>
      </c>
      <c r="AQ63" s="532" t="s">
        <v>283</v>
      </c>
      <c r="AR63" s="532" t="s">
        <v>254</v>
      </c>
      <c r="AS63" s="531" t="s">
        <v>81</v>
      </c>
      <c r="AT63" s="532" t="s">
        <v>81</v>
      </c>
      <c r="AU63" s="537" t="s">
        <v>81</v>
      </c>
      <c r="AV63" s="538" t="s">
        <v>250</v>
      </c>
      <c r="AW63" s="380"/>
      <c r="AX63" s="537" t="s">
        <v>81</v>
      </c>
      <c r="AY63" s="541" t="s">
        <v>252</v>
      </c>
      <c r="AZ63" s="542" t="s">
        <v>254</v>
      </c>
      <c r="BA63" s="530" t="s">
        <v>250</v>
      </c>
      <c r="BB63" s="530" t="s">
        <v>250</v>
      </c>
      <c r="BC63" s="530" t="s">
        <v>250</v>
      </c>
      <c r="BD63" s="533" t="s">
        <v>253</v>
      </c>
      <c r="BE63" s="379"/>
      <c r="BF63" s="354"/>
    </row>
    <row r="64" spans="2:59" ht="27.75" customHeight="1">
      <c r="B64" s="386">
        <v>1</v>
      </c>
      <c r="C64" s="387" t="s">
        <v>127</v>
      </c>
      <c r="D64" s="388">
        <f>D9</f>
        <v>1423</v>
      </c>
      <c r="E64" s="389">
        <f>E9</f>
        <v>1259</v>
      </c>
      <c r="F64" s="390">
        <f>F9</f>
        <v>0.88475052705551649</v>
      </c>
      <c r="G64" s="437">
        <f>G9/$E9</f>
        <v>1.6997617156473392</v>
      </c>
      <c r="H64" s="438">
        <f t="shared" ref="H64:BE64" si="8">H9/$E9</f>
        <v>1.6632247815726768</v>
      </c>
      <c r="I64" s="439">
        <f t="shared" si="8"/>
        <v>1.5202541699761716</v>
      </c>
      <c r="J64" s="438">
        <f t="shared" si="8"/>
        <v>1.8379666401906274</v>
      </c>
      <c r="K64" s="438">
        <f t="shared" si="8"/>
        <v>1.1000794281175537</v>
      </c>
      <c r="L64" s="437">
        <f t="shared" si="8"/>
        <v>1.4932486100079427</v>
      </c>
      <c r="M64" s="438">
        <f t="shared" si="8"/>
        <v>1.1826846703733123</v>
      </c>
      <c r="N64" s="438">
        <f t="shared" si="8"/>
        <v>0.52740270055599681</v>
      </c>
      <c r="O64" s="438">
        <f t="shared" si="8"/>
        <v>0.32803812549642575</v>
      </c>
      <c r="P64" s="438">
        <f t="shared" si="8"/>
        <v>0.97220015885623512</v>
      </c>
      <c r="Q64" s="438">
        <f t="shared" si="8"/>
        <v>0.82605242255758538</v>
      </c>
      <c r="R64" s="438">
        <f t="shared" si="8"/>
        <v>1.2772041302621129</v>
      </c>
      <c r="S64" s="438">
        <f t="shared" si="8"/>
        <v>1.7998411437648927</v>
      </c>
      <c r="T64" s="438">
        <f t="shared" si="8"/>
        <v>1.8093725178713265</v>
      </c>
      <c r="U64" s="439">
        <f t="shared" si="8"/>
        <v>1.8173153296266877</v>
      </c>
      <c r="V64" s="440">
        <f t="shared" si="8"/>
        <v>19.854646544876886</v>
      </c>
      <c r="W64" s="439">
        <f t="shared" si="8"/>
        <v>1.7760127084988087</v>
      </c>
      <c r="X64" s="439">
        <f t="shared" si="8"/>
        <v>1.8093725178713265</v>
      </c>
      <c r="Y64" s="441">
        <f t="shared" si="8"/>
        <v>1.5123113582208101</v>
      </c>
      <c r="Z64" s="441">
        <f t="shared" si="8"/>
        <v>1.8435266084193804</v>
      </c>
      <c r="AA64" s="441">
        <f t="shared" si="8"/>
        <v>2.4281175536139794</v>
      </c>
      <c r="AB64" s="441">
        <f t="shared" si="8"/>
        <v>1.8617950754567116</v>
      </c>
      <c r="AC64" s="441">
        <f t="shared" si="8"/>
        <v>1.8895949166004766</v>
      </c>
      <c r="AD64" s="441">
        <f t="shared" si="8"/>
        <v>2.4019062748212869</v>
      </c>
      <c r="AE64" s="441">
        <f t="shared" si="8"/>
        <v>1.965845909451946</v>
      </c>
      <c r="AF64" s="441">
        <f t="shared" si="8"/>
        <v>1.391580619539317</v>
      </c>
      <c r="AG64" s="438">
        <f t="shared" si="8"/>
        <v>1.6822875297855442</v>
      </c>
      <c r="AH64" s="438">
        <f t="shared" si="8"/>
        <v>1.0548054011119936</v>
      </c>
      <c r="AI64" s="439">
        <f t="shared" si="8"/>
        <v>1.073868149324861</v>
      </c>
      <c r="AJ64" s="440">
        <f t="shared" si="8"/>
        <v>22.691024622716441</v>
      </c>
      <c r="AK64" s="439">
        <f t="shared" si="8"/>
        <v>1.81890389197776</v>
      </c>
      <c r="AL64" s="438">
        <f t="shared" si="8"/>
        <v>1.7728355837966641</v>
      </c>
      <c r="AM64" s="437">
        <f t="shared" si="8"/>
        <v>1.9364575059571087</v>
      </c>
      <c r="AN64" s="437">
        <f t="shared" si="8"/>
        <v>2.375694996028594</v>
      </c>
      <c r="AO64" s="437">
        <f t="shared" si="8"/>
        <v>1.7347100873709294</v>
      </c>
      <c r="AP64" s="437">
        <f t="shared" si="8"/>
        <v>0.41143764892772039</v>
      </c>
      <c r="AQ64" s="438">
        <f t="shared" si="8"/>
        <v>0.74583002382843522</v>
      </c>
      <c r="AR64" s="438">
        <f t="shared" si="8"/>
        <v>2.3613979348689438</v>
      </c>
      <c r="AS64" s="438">
        <f t="shared" si="8"/>
        <v>1.3566322478157267</v>
      </c>
      <c r="AT64" s="438">
        <f t="shared" si="8"/>
        <v>0.818109610802224</v>
      </c>
      <c r="AU64" s="438">
        <f t="shared" si="8"/>
        <v>1.5520254169976171</v>
      </c>
      <c r="AV64" s="439">
        <f t="shared" si="8"/>
        <v>1.4900714853057984</v>
      </c>
      <c r="AW64" s="440">
        <f t="shared" si="8"/>
        <v>18.374106433677522</v>
      </c>
      <c r="AX64" s="439">
        <f t="shared" si="8"/>
        <v>1.369340746624305</v>
      </c>
      <c r="AY64" s="438">
        <f t="shared" si="8"/>
        <v>1.0214455917394758</v>
      </c>
      <c r="AZ64" s="442">
        <f t="shared" si="8"/>
        <v>1.2200158856235108</v>
      </c>
      <c r="BA64" s="439">
        <f t="shared" si="8"/>
        <v>1.1056393963463067</v>
      </c>
      <c r="BB64" s="439">
        <f t="shared" si="8"/>
        <v>1.3391580619539316</v>
      </c>
      <c r="BC64" s="439">
        <f t="shared" si="8"/>
        <v>0.9817315329626688</v>
      </c>
      <c r="BD64" s="443">
        <f t="shared" si="8"/>
        <v>0.79269261318506756</v>
      </c>
      <c r="BE64" s="440">
        <f t="shared" si="8"/>
        <v>7.8300238284352659</v>
      </c>
      <c r="BF64" s="444">
        <f>BF9/$E9</f>
        <v>68.74980142970611</v>
      </c>
    </row>
    <row r="65" spans="2:60" ht="27.95" customHeight="1">
      <c r="B65" s="363">
        <v>2</v>
      </c>
      <c r="C65" s="367" t="s">
        <v>128</v>
      </c>
      <c r="D65" s="364">
        <f t="shared" ref="D65:F111" si="9">D10</f>
        <v>477</v>
      </c>
      <c r="E65" s="365">
        <f t="shared" si="9"/>
        <v>459</v>
      </c>
      <c r="F65" s="366">
        <f t="shared" si="9"/>
        <v>0.96226415094339623</v>
      </c>
      <c r="G65" s="445">
        <f t="shared" ref="G65:V65" si="10">G10/$E10</f>
        <v>1.8997821350762527</v>
      </c>
      <c r="H65" s="446">
        <f t="shared" si="10"/>
        <v>1.8431372549019607</v>
      </c>
      <c r="I65" s="447">
        <f t="shared" si="10"/>
        <v>1.7777777777777777</v>
      </c>
      <c r="J65" s="446">
        <f t="shared" si="10"/>
        <v>1.9172113289760349</v>
      </c>
      <c r="K65" s="446">
        <f t="shared" si="10"/>
        <v>1.0479302832244008</v>
      </c>
      <c r="L65" s="445">
        <f t="shared" si="10"/>
        <v>1.8082788671023966</v>
      </c>
      <c r="M65" s="446">
        <f t="shared" si="10"/>
        <v>1.542483660130719</v>
      </c>
      <c r="N65" s="446">
        <f t="shared" si="10"/>
        <v>1.0544662309368191</v>
      </c>
      <c r="O65" s="446">
        <f t="shared" si="10"/>
        <v>0.24400871459694989</v>
      </c>
      <c r="P65" s="446">
        <f t="shared" si="10"/>
        <v>0.99128540305010893</v>
      </c>
      <c r="Q65" s="446">
        <f t="shared" si="10"/>
        <v>1.2766884531590414</v>
      </c>
      <c r="R65" s="446">
        <f t="shared" si="10"/>
        <v>1.7037037037037037</v>
      </c>
      <c r="S65" s="446">
        <f t="shared" si="10"/>
        <v>1.9477124183006536</v>
      </c>
      <c r="T65" s="446">
        <f t="shared" si="10"/>
        <v>1.542483660130719</v>
      </c>
      <c r="U65" s="447">
        <f t="shared" si="10"/>
        <v>1.9128540305010893</v>
      </c>
      <c r="V65" s="448">
        <f t="shared" si="10"/>
        <v>22.509803921568629</v>
      </c>
      <c r="W65" s="447">
        <f t="shared" ref="W65:AJ65" si="11">W10/$E10</f>
        <v>1.8278867102396514</v>
      </c>
      <c r="X65" s="447">
        <f t="shared" si="11"/>
        <v>1.8474945533769063</v>
      </c>
      <c r="Y65" s="446">
        <f t="shared" si="11"/>
        <v>1.7777777777777777</v>
      </c>
      <c r="Z65" s="446">
        <f t="shared" si="11"/>
        <v>1.9215686274509804</v>
      </c>
      <c r="AA65" s="446">
        <f t="shared" si="11"/>
        <v>2.3769063180827885</v>
      </c>
      <c r="AB65" s="446">
        <f t="shared" si="11"/>
        <v>1.8562091503267975</v>
      </c>
      <c r="AC65" s="446">
        <f t="shared" si="11"/>
        <v>1.9607843137254901</v>
      </c>
      <c r="AD65" s="446">
        <f t="shared" si="11"/>
        <v>1.0130718954248366</v>
      </c>
      <c r="AE65" s="446">
        <f t="shared" si="11"/>
        <v>2.3790849673202614</v>
      </c>
      <c r="AF65" s="446">
        <f t="shared" si="11"/>
        <v>1.522875816993464</v>
      </c>
      <c r="AG65" s="446">
        <f t="shared" si="11"/>
        <v>1.9041394335511983</v>
      </c>
      <c r="AH65" s="446">
        <f t="shared" si="11"/>
        <v>1.7080610021786493</v>
      </c>
      <c r="AI65" s="447">
        <f t="shared" si="11"/>
        <v>1.6688453159041394</v>
      </c>
      <c r="AJ65" s="448">
        <f t="shared" si="11"/>
        <v>23.764705882352942</v>
      </c>
      <c r="AK65" s="447">
        <f t="shared" ref="AK65:AW65" si="12">AK10/$E10</f>
        <v>1.2549019607843137</v>
      </c>
      <c r="AL65" s="446">
        <f t="shared" si="12"/>
        <v>1.2026143790849673</v>
      </c>
      <c r="AM65" s="445">
        <f t="shared" si="12"/>
        <v>1.9738562091503269</v>
      </c>
      <c r="AN65" s="445">
        <f t="shared" si="12"/>
        <v>2.6013071895424837</v>
      </c>
      <c r="AO65" s="445">
        <f t="shared" si="12"/>
        <v>1.7342047930283224</v>
      </c>
      <c r="AP65" s="445">
        <f t="shared" si="12"/>
        <v>0.40958605664488018</v>
      </c>
      <c r="AQ65" s="446">
        <f t="shared" si="12"/>
        <v>0.76034858387799564</v>
      </c>
      <c r="AR65" s="446">
        <f t="shared" si="12"/>
        <v>1.3986928104575163</v>
      </c>
      <c r="AS65" s="446">
        <f t="shared" si="12"/>
        <v>0.74945533769063177</v>
      </c>
      <c r="AT65" s="446">
        <f t="shared" si="12"/>
        <v>1.2941176470588236</v>
      </c>
      <c r="AU65" s="446">
        <f t="shared" si="12"/>
        <v>1.7908496732026145</v>
      </c>
      <c r="AV65" s="447">
        <f t="shared" si="12"/>
        <v>1.7908496732026145</v>
      </c>
      <c r="AW65" s="448">
        <f t="shared" si="12"/>
        <v>16.96078431372549</v>
      </c>
      <c r="AX65" s="447">
        <f t="shared" ref="AX65:BF65" si="13">AX10/$E10</f>
        <v>1.5163398692810457</v>
      </c>
      <c r="AY65" s="446">
        <f t="shared" si="13"/>
        <v>0.50108932461873634</v>
      </c>
      <c r="AZ65" s="449">
        <f t="shared" si="13"/>
        <v>2</v>
      </c>
      <c r="BA65" s="447">
        <f t="shared" si="13"/>
        <v>1.5076252723311547</v>
      </c>
      <c r="BB65" s="447">
        <f t="shared" si="13"/>
        <v>1.7211328976034859</v>
      </c>
      <c r="BC65" s="447">
        <f t="shared" si="13"/>
        <v>0.88453159041394336</v>
      </c>
      <c r="BD65" s="450">
        <f t="shared" si="13"/>
        <v>0.90849673202614378</v>
      </c>
      <c r="BE65" s="448">
        <f t="shared" si="13"/>
        <v>9.0392156862745097</v>
      </c>
      <c r="BF65" s="451">
        <f t="shared" si="13"/>
        <v>72.274509803921575</v>
      </c>
    </row>
    <row r="66" spans="2:60" ht="27.95" customHeight="1">
      <c r="B66" s="363">
        <v>3</v>
      </c>
      <c r="C66" s="367" t="s">
        <v>129</v>
      </c>
      <c r="D66" s="364">
        <f t="shared" si="9"/>
        <v>230</v>
      </c>
      <c r="E66" s="365">
        <f t="shared" si="9"/>
        <v>207</v>
      </c>
      <c r="F66" s="366">
        <f t="shared" si="9"/>
        <v>0.9</v>
      </c>
      <c r="G66" s="445">
        <f t="shared" ref="G66:V66" si="14">G11/$E11</f>
        <v>1.826086956521739</v>
      </c>
      <c r="H66" s="446">
        <f t="shared" si="14"/>
        <v>1.7971014492753623</v>
      </c>
      <c r="I66" s="447">
        <f t="shared" si="14"/>
        <v>1.7584541062801933</v>
      </c>
      <c r="J66" s="446">
        <f t="shared" si="14"/>
        <v>1.855072463768116</v>
      </c>
      <c r="K66" s="446">
        <f t="shared" si="14"/>
        <v>1.0628019323671498</v>
      </c>
      <c r="L66" s="445">
        <f t="shared" si="14"/>
        <v>1.7777777777777777</v>
      </c>
      <c r="M66" s="446">
        <f t="shared" si="14"/>
        <v>1.6618357487922706</v>
      </c>
      <c r="N66" s="446">
        <f t="shared" si="14"/>
        <v>0.68599033816425126</v>
      </c>
      <c r="O66" s="446">
        <f t="shared" si="14"/>
        <v>0.37681159420289856</v>
      </c>
      <c r="P66" s="446">
        <f t="shared" si="14"/>
        <v>0.98067632850241548</v>
      </c>
      <c r="Q66" s="446">
        <f t="shared" si="14"/>
        <v>0.7439613526570048</v>
      </c>
      <c r="R66" s="446">
        <f t="shared" si="14"/>
        <v>1.5458937198067633</v>
      </c>
      <c r="S66" s="446">
        <f t="shared" si="14"/>
        <v>1.9710144927536233</v>
      </c>
      <c r="T66" s="446">
        <f t="shared" si="14"/>
        <v>1.748792270531401</v>
      </c>
      <c r="U66" s="447">
        <f t="shared" si="14"/>
        <v>1.855072463768116</v>
      </c>
      <c r="V66" s="448">
        <f t="shared" si="14"/>
        <v>21.647342995169083</v>
      </c>
      <c r="W66" s="447">
        <f t="shared" ref="W66:AJ66" si="15">W11/$E11</f>
        <v>1.8888888888888888</v>
      </c>
      <c r="X66" s="447">
        <f t="shared" si="15"/>
        <v>1.9371980676328502</v>
      </c>
      <c r="Y66" s="446">
        <f t="shared" si="15"/>
        <v>1.5845410628019323</v>
      </c>
      <c r="Z66" s="446">
        <f t="shared" si="15"/>
        <v>1.9130434782608696</v>
      </c>
      <c r="AA66" s="446">
        <f t="shared" si="15"/>
        <v>2.4734299516908211</v>
      </c>
      <c r="AB66" s="446">
        <f t="shared" si="15"/>
        <v>1.8067632850241546</v>
      </c>
      <c r="AC66" s="446">
        <f t="shared" si="15"/>
        <v>1.8067632850241546</v>
      </c>
      <c r="AD66" s="446">
        <f t="shared" si="15"/>
        <v>2.1014492753623188</v>
      </c>
      <c r="AE66" s="446">
        <f t="shared" si="15"/>
        <v>2.36231884057971</v>
      </c>
      <c r="AF66" s="446">
        <f t="shared" si="15"/>
        <v>1.9420289855072463</v>
      </c>
      <c r="AG66" s="446">
        <f t="shared" si="15"/>
        <v>1.8164251207729469</v>
      </c>
      <c r="AH66" s="446">
        <f t="shared" si="15"/>
        <v>1.3623188405797102</v>
      </c>
      <c r="AI66" s="447">
        <f t="shared" si="15"/>
        <v>1.4879227053140096</v>
      </c>
      <c r="AJ66" s="448">
        <f t="shared" si="15"/>
        <v>24.483091787439612</v>
      </c>
      <c r="AK66" s="447">
        <f t="shared" ref="AK66:AW66" si="16">AK11/$E11</f>
        <v>1.6763285024154588</v>
      </c>
      <c r="AL66" s="446">
        <f t="shared" si="16"/>
        <v>1.748792270531401</v>
      </c>
      <c r="AM66" s="445">
        <f t="shared" si="16"/>
        <v>1.9420289855072463</v>
      </c>
      <c r="AN66" s="445">
        <f t="shared" si="16"/>
        <v>2.5024154589371981</v>
      </c>
      <c r="AO66" s="445">
        <f t="shared" si="16"/>
        <v>1.7922705314009661</v>
      </c>
      <c r="AP66" s="445">
        <f t="shared" si="16"/>
        <v>0.44444444444444442</v>
      </c>
      <c r="AQ66" s="446">
        <f t="shared" si="16"/>
        <v>0.9371980676328503</v>
      </c>
      <c r="AR66" s="446">
        <f t="shared" si="16"/>
        <v>2.2222222222222223</v>
      </c>
      <c r="AS66" s="446">
        <f t="shared" si="16"/>
        <v>1.642512077294686</v>
      </c>
      <c r="AT66" s="446">
        <f t="shared" si="16"/>
        <v>1.0531400966183575</v>
      </c>
      <c r="AU66" s="446">
        <f t="shared" si="16"/>
        <v>1.6763285024154588</v>
      </c>
      <c r="AV66" s="447">
        <f t="shared" si="16"/>
        <v>1.6618357487922706</v>
      </c>
      <c r="AW66" s="448">
        <f t="shared" si="16"/>
        <v>19.29951690821256</v>
      </c>
      <c r="AX66" s="447">
        <f t="shared" ref="AX66:BF66" si="17">AX11/$E11</f>
        <v>1.3816425120772946</v>
      </c>
      <c r="AY66" s="446">
        <f t="shared" si="17"/>
        <v>0.7439613526570048</v>
      </c>
      <c r="AZ66" s="449">
        <f t="shared" si="17"/>
        <v>0.97584541062801933</v>
      </c>
      <c r="BA66" s="447">
        <f t="shared" si="17"/>
        <v>1.7004830917874396</v>
      </c>
      <c r="BB66" s="447">
        <f t="shared" si="17"/>
        <v>1.5942028985507246</v>
      </c>
      <c r="BC66" s="447">
        <f t="shared" si="17"/>
        <v>1.2415458937198067</v>
      </c>
      <c r="BD66" s="450">
        <f t="shared" si="17"/>
        <v>0.88888888888888884</v>
      </c>
      <c r="BE66" s="448">
        <f t="shared" si="17"/>
        <v>8.5265700483091784</v>
      </c>
      <c r="BF66" s="451">
        <f t="shared" si="17"/>
        <v>73.956521739130437</v>
      </c>
    </row>
    <row r="67" spans="2:60" ht="27.95" customHeight="1">
      <c r="B67" s="363">
        <v>4</v>
      </c>
      <c r="C67" s="367" t="s">
        <v>130</v>
      </c>
      <c r="D67" s="364">
        <f t="shared" si="9"/>
        <v>354</v>
      </c>
      <c r="E67" s="365">
        <f t="shared" si="9"/>
        <v>343</v>
      </c>
      <c r="F67" s="366">
        <f t="shared" si="9"/>
        <v>0.96892655367231639</v>
      </c>
      <c r="G67" s="452">
        <f t="shared" ref="G67:V67" si="18">G12/$E12</f>
        <v>1.6268221574344024</v>
      </c>
      <c r="H67" s="453">
        <f t="shared" si="18"/>
        <v>1.5043731778425655</v>
      </c>
      <c r="I67" s="454">
        <f t="shared" si="18"/>
        <v>1.3644314868804666</v>
      </c>
      <c r="J67" s="453">
        <f t="shared" si="18"/>
        <v>1.8950437317784257</v>
      </c>
      <c r="K67" s="453">
        <f t="shared" si="18"/>
        <v>1.0379008746355685</v>
      </c>
      <c r="L67" s="452">
        <f t="shared" si="18"/>
        <v>1.7784256559766765</v>
      </c>
      <c r="M67" s="453">
        <f t="shared" si="18"/>
        <v>1.5597667638483965</v>
      </c>
      <c r="N67" s="453">
        <f t="shared" si="18"/>
        <v>0.76967930029154519</v>
      </c>
      <c r="O67" s="453">
        <f t="shared" si="18"/>
        <v>0.44314868804664725</v>
      </c>
      <c r="P67" s="453">
        <f t="shared" si="18"/>
        <v>0.96793002915451898</v>
      </c>
      <c r="Q67" s="453">
        <f t="shared" si="18"/>
        <v>0.81632653061224492</v>
      </c>
      <c r="R67" s="453">
        <f t="shared" si="18"/>
        <v>1.6443148688046647</v>
      </c>
      <c r="S67" s="453">
        <f t="shared" si="18"/>
        <v>1.6676384839650147</v>
      </c>
      <c r="T67" s="453">
        <f t="shared" si="18"/>
        <v>1.8075801749271136</v>
      </c>
      <c r="U67" s="454">
        <f t="shared" si="18"/>
        <v>1.8483965014577259</v>
      </c>
      <c r="V67" s="455">
        <f t="shared" si="18"/>
        <v>20.731778425655978</v>
      </c>
      <c r="W67" s="454">
        <f t="shared" ref="W67:AJ67" si="19">W12/$E12</f>
        <v>1.7959183673469388</v>
      </c>
      <c r="X67" s="454">
        <f t="shared" si="19"/>
        <v>1.772594752186589</v>
      </c>
      <c r="Y67" s="453">
        <f t="shared" si="19"/>
        <v>1.5393586005830904</v>
      </c>
      <c r="Z67" s="453">
        <f t="shared" si="19"/>
        <v>1.8892128279883382</v>
      </c>
      <c r="AA67" s="453">
        <f t="shared" si="19"/>
        <v>2.5685131195335278</v>
      </c>
      <c r="AB67" s="453">
        <f t="shared" si="19"/>
        <v>1.8192419825072885</v>
      </c>
      <c r="AC67" s="453">
        <f t="shared" si="19"/>
        <v>1.9475218658892128</v>
      </c>
      <c r="AD67" s="453">
        <f t="shared" si="19"/>
        <v>2.0116618075801749</v>
      </c>
      <c r="AE67" s="453">
        <f t="shared" si="19"/>
        <v>2.0991253644314867</v>
      </c>
      <c r="AF67" s="453">
        <f t="shared" si="19"/>
        <v>1.6705539358600583</v>
      </c>
      <c r="AG67" s="453">
        <f t="shared" si="19"/>
        <v>1.4810495626822158</v>
      </c>
      <c r="AH67" s="453">
        <f t="shared" si="19"/>
        <v>1.510204081632653</v>
      </c>
      <c r="AI67" s="454">
        <f t="shared" si="19"/>
        <v>1.4693877551020409</v>
      </c>
      <c r="AJ67" s="455">
        <f t="shared" si="19"/>
        <v>23.574344023323615</v>
      </c>
      <c r="AK67" s="454">
        <f t="shared" ref="AK67:AW67" si="20">AK12/$E12</f>
        <v>1.685131195335277</v>
      </c>
      <c r="AL67" s="453">
        <f t="shared" si="20"/>
        <v>1.6501457725947521</v>
      </c>
      <c r="AM67" s="452">
        <f t="shared" si="20"/>
        <v>1.8950437317784257</v>
      </c>
      <c r="AN67" s="452">
        <f t="shared" si="20"/>
        <v>2.4402332361516037</v>
      </c>
      <c r="AO67" s="452">
        <f t="shared" si="20"/>
        <v>1.5568513119533527</v>
      </c>
      <c r="AP67" s="452">
        <f t="shared" si="20"/>
        <v>0.39067055393586003</v>
      </c>
      <c r="AQ67" s="453">
        <f t="shared" si="20"/>
        <v>0.82507288629737607</v>
      </c>
      <c r="AR67" s="453">
        <f t="shared" si="20"/>
        <v>2.4752186588921283</v>
      </c>
      <c r="AS67" s="453">
        <f t="shared" si="20"/>
        <v>1.685131195335277</v>
      </c>
      <c r="AT67" s="453">
        <f t="shared" si="20"/>
        <v>1.0204081632653061</v>
      </c>
      <c r="AU67" s="453">
        <f t="shared" si="20"/>
        <v>1.6676384839650147</v>
      </c>
      <c r="AV67" s="454">
        <f t="shared" si="20"/>
        <v>1.7317784256559767</v>
      </c>
      <c r="AW67" s="455">
        <f t="shared" si="20"/>
        <v>19.023323615160351</v>
      </c>
      <c r="AX67" s="454">
        <f t="shared" ref="AX67:BF67" si="21">AX12/$E12</f>
        <v>1.4577259475218658</v>
      </c>
      <c r="AY67" s="453">
        <f t="shared" si="21"/>
        <v>0.90379008746355682</v>
      </c>
      <c r="AZ67" s="456">
        <f t="shared" si="21"/>
        <v>1.4868804664723032</v>
      </c>
      <c r="BA67" s="454">
        <f t="shared" si="21"/>
        <v>1.7376093294460642</v>
      </c>
      <c r="BB67" s="454">
        <f t="shared" si="21"/>
        <v>1.7084548104956268</v>
      </c>
      <c r="BC67" s="454">
        <f t="shared" si="21"/>
        <v>1.3002915451895043</v>
      </c>
      <c r="BD67" s="457">
        <f t="shared" si="21"/>
        <v>0.92128279883381925</v>
      </c>
      <c r="BE67" s="455">
        <f t="shared" si="21"/>
        <v>9.5160349854227402</v>
      </c>
      <c r="BF67" s="458">
        <f t="shared" si="21"/>
        <v>72.845481049562679</v>
      </c>
    </row>
    <row r="68" spans="2:60" ht="27.95" customHeight="1">
      <c r="B68" s="363">
        <v>5</v>
      </c>
      <c r="C68" s="367" t="s">
        <v>131</v>
      </c>
      <c r="D68" s="364">
        <f t="shared" si="9"/>
        <v>371</v>
      </c>
      <c r="E68" s="365">
        <f t="shared" si="9"/>
        <v>371</v>
      </c>
      <c r="F68" s="366">
        <f t="shared" si="9"/>
        <v>1</v>
      </c>
      <c r="G68" s="445">
        <f t="shared" ref="G68:V68" si="22">G13/$E13</f>
        <v>1.628032345013477</v>
      </c>
      <c r="H68" s="446">
        <f t="shared" si="22"/>
        <v>1.5040431266846361</v>
      </c>
      <c r="I68" s="447">
        <f t="shared" si="22"/>
        <v>1.3800539083557952</v>
      </c>
      <c r="J68" s="446">
        <f t="shared" si="22"/>
        <v>1.8167115902964959</v>
      </c>
      <c r="K68" s="446">
        <f t="shared" si="22"/>
        <v>1.0619946091644206</v>
      </c>
      <c r="L68" s="445">
        <f t="shared" si="22"/>
        <v>1.6226415094339623</v>
      </c>
      <c r="M68" s="446">
        <f t="shared" si="22"/>
        <v>1.3477088948787062</v>
      </c>
      <c r="N68" s="446">
        <f t="shared" si="22"/>
        <v>0.6307277628032345</v>
      </c>
      <c r="O68" s="446">
        <f t="shared" si="22"/>
        <v>0.44474393530997303</v>
      </c>
      <c r="P68" s="446">
        <f t="shared" si="22"/>
        <v>0.97574123989218331</v>
      </c>
      <c r="Q68" s="446">
        <f t="shared" si="22"/>
        <v>0.70080862533692723</v>
      </c>
      <c r="R68" s="446">
        <f t="shared" si="22"/>
        <v>1.5471698113207548</v>
      </c>
      <c r="S68" s="446">
        <f t="shared" si="22"/>
        <v>1.8221024258760108</v>
      </c>
      <c r="T68" s="446">
        <f t="shared" si="22"/>
        <v>1.7574123989218329</v>
      </c>
      <c r="U68" s="447">
        <f t="shared" si="22"/>
        <v>1.7897574123989219</v>
      </c>
      <c r="V68" s="448">
        <f t="shared" si="22"/>
        <v>20.029649595687331</v>
      </c>
      <c r="W68" s="447">
        <f t="shared" ref="W68:AJ68" si="23">W13/$E13</f>
        <v>1.7708894878706198</v>
      </c>
      <c r="X68" s="447">
        <f t="shared" si="23"/>
        <v>1.7142857142857142</v>
      </c>
      <c r="Y68" s="446">
        <f t="shared" si="23"/>
        <v>1.4231805929919137</v>
      </c>
      <c r="Z68" s="446">
        <f t="shared" si="23"/>
        <v>1.9083557951482479</v>
      </c>
      <c r="AA68" s="446">
        <f t="shared" si="23"/>
        <v>2.4474393530997305</v>
      </c>
      <c r="AB68" s="446">
        <f t="shared" si="23"/>
        <v>1.8382749326145553</v>
      </c>
      <c r="AC68" s="446">
        <f t="shared" si="23"/>
        <v>1.9353099730458221</v>
      </c>
      <c r="AD68" s="446">
        <f t="shared" si="23"/>
        <v>2.1590296495956873</v>
      </c>
      <c r="AE68" s="446">
        <f t="shared" si="23"/>
        <v>2.0215633423180592</v>
      </c>
      <c r="AF68" s="446">
        <f t="shared" si="23"/>
        <v>1.5768194070080863</v>
      </c>
      <c r="AG68" s="446">
        <f t="shared" si="23"/>
        <v>1.5525606469002695</v>
      </c>
      <c r="AH68" s="446">
        <f t="shared" si="23"/>
        <v>1.202156334231806</v>
      </c>
      <c r="AI68" s="447">
        <f t="shared" si="23"/>
        <v>1.2776280323450135</v>
      </c>
      <c r="AJ68" s="448">
        <f t="shared" si="23"/>
        <v>22.827493261455526</v>
      </c>
      <c r="AK68" s="447">
        <f t="shared" ref="AK68:AW68" si="24">AK13/$E13</f>
        <v>1.8598382749326146</v>
      </c>
      <c r="AL68" s="446">
        <f t="shared" si="24"/>
        <v>1.8490566037735849</v>
      </c>
      <c r="AM68" s="445">
        <f t="shared" si="24"/>
        <v>1.9245283018867925</v>
      </c>
      <c r="AN68" s="445">
        <f t="shared" si="24"/>
        <v>2.2803234501347709</v>
      </c>
      <c r="AO68" s="445">
        <f t="shared" si="24"/>
        <v>1.7574123989218329</v>
      </c>
      <c r="AP68" s="445">
        <f t="shared" si="24"/>
        <v>0.39083557951482478</v>
      </c>
      <c r="AQ68" s="446">
        <f t="shared" si="24"/>
        <v>0.84366576819407013</v>
      </c>
      <c r="AR68" s="446">
        <f t="shared" si="24"/>
        <v>2.3773584905660377</v>
      </c>
      <c r="AS68" s="446">
        <f t="shared" si="24"/>
        <v>1.320754716981132</v>
      </c>
      <c r="AT68" s="446">
        <f t="shared" si="24"/>
        <v>0.99191374663072773</v>
      </c>
      <c r="AU68" s="446">
        <f t="shared" si="24"/>
        <v>1.5202156334231807</v>
      </c>
      <c r="AV68" s="447">
        <f t="shared" si="24"/>
        <v>1.6495956873315365</v>
      </c>
      <c r="AW68" s="448">
        <f t="shared" si="24"/>
        <v>18.765498652291104</v>
      </c>
      <c r="AX68" s="447">
        <f t="shared" ref="AX68:BF68" si="25">AX13/$E13</f>
        <v>1.1212938005390836</v>
      </c>
      <c r="AY68" s="446">
        <f t="shared" si="25"/>
        <v>0.78975741239892183</v>
      </c>
      <c r="AZ68" s="449">
        <f t="shared" si="25"/>
        <v>1.2129380053908356</v>
      </c>
      <c r="BA68" s="447">
        <f t="shared" si="25"/>
        <v>1.6118598382749325</v>
      </c>
      <c r="BB68" s="447">
        <f t="shared" si="25"/>
        <v>1.3962264150943395</v>
      </c>
      <c r="BC68" s="447">
        <f t="shared" si="25"/>
        <v>1.2345013477088949</v>
      </c>
      <c r="BD68" s="450">
        <f t="shared" si="25"/>
        <v>0.8274932614555256</v>
      </c>
      <c r="BE68" s="448">
        <f t="shared" si="25"/>
        <v>8.1940700808625344</v>
      </c>
      <c r="BF68" s="451">
        <f t="shared" si="25"/>
        <v>69.816711590296492</v>
      </c>
    </row>
    <row r="69" spans="2:60" ht="27.95" customHeight="1">
      <c r="B69" s="363">
        <v>6</v>
      </c>
      <c r="C69" s="367" t="s">
        <v>132</v>
      </c>
      <c r="D69" s="364">
        <f t="shared" si="9"/>
        <v>520</v>
      </c>
      <c r="E69" s="365">
        <f t="shared" si="9"/>
        <v>435</v>
      </c>
      <c r="F69" s="366">
        <f t="shared" si="9"/>
        <v>0.83653846153846156</v>
      </c>
      <c r="G69" s="445">
        <f t="shared" ref="G69:V69" si="26">G14/$E14</f>
        <v>1.7149425287356321</v>
      </c>
      <c r="H69" s="446">
        <f t="shared" si="26"/>
        <v>1.7057471264367816</v>
      </c>
      <c r="I69" s="447">
        <f t="shared" si="26"/>
        <v>1.5724137931034483</v>
      </c>
      <c r="J69" s="446">
        <f t="shared" si="26"/>
        <v>1.7977011494252872</v>
      </c>
      <c r="K69" s="446">
        <f t="shared" si="26"/>
        <v>1.1563218390804597</v>
      </c>
      <c r="L69" s="445">
        <f t="shared" si="26"/>
        <v>1.7379310344827585</v>
      </c>
      <c r="M69" s="446">
        <f t="shared" si="26"/>
        <v>1.4919540229885058</v>
      </c>
      <c r="N69" s="446">
        <f t="shared" si="26"/>
        <v>0.62988505747126433</v>
      </c>
      <c r="O69" s="446">
        <f t="shared" si="26"/>
        <v>0.46206896551724136</v>
      </c>
      <c r="P69" s="446">
        <f t="shared" si="26"/>
        <v>0.96551724137931039</v>
      </c>
      <c r="Q69" s="446">
        <f t="shared" si="26"/>
        <v>0.64827586206896548</v>
      </c>
      <c r="R69" s="446">
        <f t="shared" si="26"/>
        <v>1.5310344827586206</v>
      </c>
      <c r="S69" s="446">
        <f t="shared" si="26"/>
        <v>1.8827586206896552</v>
      </c>
      <c r="T69" s="446">
        <f t="shared" si="26"/>
        <v>1.806896551724138</v>
      </c>
      <c r="U69" s="447">
        <f t="shared" si="26"/>
        <v>1.8298850574712644</v>
      </c>
      <c r="V69" s="448">
        <f t="shared" si="26"/>
        <v>20.933333333333334</v>
      </c>
      <c r="W69" s="447">
        <f t="shared" ref="W69:AJ69" si="27">W14/$E14</f>
        <v>1.92183908045977</v>
      </c>
      <c r="X69" s="447">
        <f t="shared" si="27"/>
        <v>1.7517241379310344</v>
      </c>
      <c r="Y69" s="446">
        <f t="shared" si="27"/>
        <v>1.4988505747126437</v>
      </c>
      <c r="Z69" s="446">
        <f t="shared" si="27"/>
        <v>1.8896551724137931</v>
      </c>
      <c r="AA69" s="446">
        <f t="shared" si="27"/>
        <v>2.4804597701149427</v>
      </c>
      <c r="AB69" s="446">
        <f t="shared" si="27"/>
        <v>1.8344827586206895</v>
      </c>
      <c r="AC69" s="446">
        <f t="shared" si="27"/>
        <v>1.9494252873563218</v>
      </c>
      <c r="AD69" s="446">
        <f t="shared" si="27"/>
        <v>2.1862068965517243</v>
      </c>
      <c r="AE69" s="446">
        <f t="shared" si="27"/>
        <v>2.1126436781609197</v>
      </c>
      <c r="AF69" s="446">
        <f t="shared" si="27"/>
        <v>1.6275862068965516</v>
      </c>
      <c r="AG69" s="446">
        <f t="shared" si="27"/>
        <v>1.7172413793103449</v>
      </c>
      <c r="AH69" s="446">
        <f t="shared" si="27"/>
        <v>1.3379310344827586</v>
      </c>
      <c r="AI69" s="447">
        <f t="shared" si="27"/>
        <v>1.4022988505747127</v>
      </c>
      <c r="AJ69" s="448">
        <f t="shared" si="27"/>
        <v>23.710344827586209</v>
      </c>
      <c r="AK69" s="447">
        <f t="shared" ref="AK69:AW69" si="28">AK14/$E14</f>
        <v>1.8298850574712644</v>
      </c>
      <c r="AL69" s="446">
        <f t="shared" si="28"/>
        <v>1.8160919540229885</v>
      </c>
      <c r="AM69" s="445">
        <f t="shared" si="28"/>
        <v>1.9770114942528736</v>
      </c>
      <c r="AN69" s="445">
        <f t="shared" si="28"/>
        <v>2.3310344827586209</v>
      </c>
      <c r="AO69" s="445">
        <f t="shared" si="28"/>
        <v>1.6873563218390804</v>
      </c>
      <c r="AP69" s="445">
        <f t="shared" si="28"/>
        <v>0.48045977011494251</v>
      </c>
      <c r="AQ69" s="446">
        <f t="shared" si="28"/>
        <v>0.78620689655172415</v>
      </c>
      <c r="AR69" s="446">
        <f t="shared" si="28"/>
        <v>2.3655172413793104</v>
      </c>
      <c r="AS69" s="446">
        <f t="shared" si="28"/>
        <v>1.4344827586206896</v>
      </c>
      <c r="AT69" s="446">
        <f t="shared" si="28"/>
        <v>1.1172413793103448</v>
      </c>
      <c r="AU69" s="446">
        <f t="shared" si="28"/>
        <v>1.6827586206896552</v>
      </c>
      <c r="AV69" s="447">
        <f t="shared" si="28"/>
        <v>1.6689655172413793</v>
      </c>
      <c r="AW69" s="448">
        <f t="shared" si="28"/>
        <v>19.177011494252874</v>
      </c>
      <c r="AX69" s="447">
        <f t="shared" ref="AX69:BF69" si="29">AX14/$E14</f>
        <v>1.5724137931034483</v>
      </c>
      <c r="AY69" s="446">
        <f t="shared" si="29"/>
        <v>1.3839080459770114</v>
      </c>
      <c r="AZ69" s="449">
        <f t="shared" si="29"/>
        <v>2.1655172413793102</v>
      </c>
      <c r="BA69" s="447">
        <f t="shared" si="29"/>
        <v>1.4252873563218391</v>
      </c>
      <c r="BB69" s="447">
        <f t="shared" si="29"/>
        <v>1.5034482758620689</v>
      </c>
      <c r="BC69" s="447">
        <f t="shared" si="29"/>
        <v>1.2873563218390804</v>
      </c>
      <c r="BD69" s="450">
        <f t="shared" si="29"/>
        <v>0.89885057471264362</v>
      </c>
      <c r="BE69" s="448">
        <f t="shared" si="29"/>
        <v>10.236781609195402</v>
      </c>
      <c r="BF69" s="451">
        <f t="shared" si="29"/>
        <v>74.05747126436782</v>
      </c>
      <c r="BH69" s="359"/>
    </row>
    <row r="70" spans="2:60" ht="27.95" customHeight="1">
      <c r="B70" s="363">
        <v>7</v>
      </c>
      <c r="C70" s="367" t="s">
        <v>133</v>
      </c>
      <c r="D70" s="364">
        <f t="shared" si="9"/>
        <v>612</v>
      </c>
      <c r="E70" s="365">
        <f t="shared" si="9"/>
        <v>549</v>
      </c>
      <c r="F70" s="366">
        <f t="shared" si="9"/>
        <v>0.8970588235294118</v>
      </c>
      <c r="G70" s="445">
        <f t="shared" ref="G70:V70" si="30">G15/$E15</f>
        <v>1.639344262295082</v>
      </c>
      <c r="H70" s="446">
        <f t="shared" si="30"/>
        <v>1.5081967213114753</v>
      </c>
      <c r="I70" s="447">
        <f t="shared" si="30"/>
        <v>1.4134790528233152</v>
      </c>
      <c r="J70" s="446">
        <f t="shared" si="30"/>
        <v>1.6721311475409837</v>
      </c>
      <c r="K70" s="446">
        <f t="shared" si="30"/>
        <v>1.0218579234972678</v>
      </c>
      <c r="L70" s="445">
        <f t="shared" si="30"/>
        <v>1.5737704918032787</v>
      </c>
      <c r="M70" s="446">
        <f t="shared" si="30"/>
        <v>1.3515482695810566</v>
      </c>
      <c r="N70" s="446">
        <f t="shared" si="30"/>
        <v>0.46265938069216755</v>
      </c>
      <c r="O70" s="446">
        <f t="shared" si="30"/>
        <v>0.31511839708561018</v>
      </c>
      <c r="P70" s="446">
        <f t="shared" si="30"/>
        <v>0.95264116575591984</v>
      </c>
      <c r="Q70" s="446">
        <f t="shared" si="30"/>
        <v>0.77231329690346084</v>
      </c>
      <c r="R70" s="446">
        <f t="shared" si="30"/>
        <v>1.4098360655737705</v>
      </c>
      <c r="S70" s="446">
        <f t="shared" si="30"/>
        <v>1.8360655737704918</v>
      </c>
      <c r="T70" s="446">
        <f t="shared" si="30"/>
        <v>1.8069216757741349</v>
      </c>
      <c r="U70" s="447">
        <f t="shared" si="30"/>
        <v>1.7049180327868851</v>
      </c>
      <c r="V70" s="448">
        <f t="shared" si="30"/>
        <v>19.440801457194901</v>
      </c>
      <c r="W70" s="447">
        <f t="shared" ref="W70:AJ70" si="31">W15/$E15</f>
        <v>1.715846994535519</v>
      </c>
      <c r="X70" s="447">
        <f t="shared" si="31"/>
        <v>1.5883424408014573</v>
      </c>
      <c r="Y70" s="446">
        <f t="shared" si="31"/>
        <v>1.3989071038251366</v>
      </c>
      <c r="Z70" s="446">
        <f t="shared" si="31"/>
        <v>1.6721311475409837</v>
      </c>
      <c r="AA70" s="446">
        <f t="shared" si="31"/>
        <v>2.3096539162112935</v>
      </c>
      <c r="AB70" s="446">
        <f t="shared" si="31"/>
        <v>1.7704918032786885</v>
      </c>
      <c r="AC70" s="446">
        <f t="shared" si="31"/>
        <v>1.7850637522768671</v>
      </c>
      <c r="AD70" s="446">
        <f t="shared" si="31"/>
        <v>2.2404371584699452</v>
      </c>
      <c r="AE70" s="446">
        <f t="shared" si="31"/>
        <v>1.8688524590163935</v>
      </c>
      <c r="AF70" s="446">
        <f t="shared" si="31"/>
        <v>1.3825136612021858</v>
      </c>
      <c r="AG70" s="446">
        <f t="shared" si="31"/>
        <v>1.6284153005464481</v>
      </c>
      <c r="AH70" s="446">
        <f t="shared" si="31"/>
        <v>1.1584699453551912</v>
      </c>
      <c r="AI70" s="447">
        <f t="shared" si="31"/>
        <v>1.1693989071038251</v>
      </c>
      <c r="AJ70" s="448">
        <f t="shared" si="31"/>
        <v>21.688524590163933</v>
      </c>
      <c r="AK70" s="447">
        <f t="shared" ref="AK70:AW70" si="32">AK15/$E15</f>
        <v>1.795992714025501</v>
      </c>
      <c r="AL70" s="446">
        <f t="shared" si="32"/>
        <v>1.7449908925318762</v>
      </c>
      <c r="AM70" s="445">
        <f t="shared" si="32"/>
        <v>1.9307832422586522</v>
      </c>
      <c r="AN70" s="445">
        <f t="shared" si="32"/>
        <v>2.5355191256830603</v>
      </c>
      <c r="AO70" s="445">
        <f t="shared" si="32"/>
        <v>1.6575591985428051</v>
      </c>
      <c r="AP70" s="445">
        <f t="shared" si="32"/>
        <v>0.34790528233151186</v>
      </c>
      <c r="AQ70" s="446">
        <f t="shared" si="32"/>
        <v>0.67395264116575593</v>
      </c>
      <c r="AR70" s="446">
        <f t="shared" si="32"/>
        <v>2.2240437158469946</v>
      </c>
      <c r="AS70" s="446">
        <f t="shared" si="32"/>
        <v>1.2276867030965393</v>
      </c>
      <c r="AT70" s="446">
        <f t="shared" si="32"/>
        <v>0.96174863387978138</v>
      </c>
      <c r="AU70" s="446">
        <f t="shared" si="32"/>
        <v>1.4499089253187614</v>
      </c>
      <c r="AV70" s="447">
        <f t="shared" si="32"/>
        <v>1.4207650273224044</v>
      </c>
      <c r="AW70" s="448">
        <f t="shared" si="32"/>
        <v>17.970856102003644</v>
      </c>
      <c r="AX70" s="447">
        <f t="shared" ref="AX70:BF70" si="33">AX15/$E15</f>
        <v>1.307832422586521</v>
      </c>
      <c r="AY70" s="446">
        <f t="shared" si="33"/>
        <v>1.0837887067395264</v>
      </c>
      <c r="AZ70" s="449">
        <f t="shared" si="33"/>
        <v>1.5081967213114753</v>
      </c>
      <c r="BA70" s="447">
        <f t="shared" si="33"/>
        <v>0.9435336976320583</v>
      </c>
      <c r="BB70" s="447">
        <f t="shared" si="33"/>
        <v>1.2204007285974499</v>
      </c>
      <c r="BC70" s="447">
        <f t="shared" si="33"/>
        <v>1.052823315118397</v>
      </c>
      <c r="BD70" s="450">
        <f t="shared" si="33"/>
        <v>0.78870673952641168</v>
      </c>
      <c r="BE70" s="448">
        <f t="shared" si="33"/>
        <v>7.9052823315118399</v>
      </c>
      <c r="BF70" s="451">
        <f t="shared" si="33"/>
        <v>67.005464480874323</v>
      </c>
    </row>
    <row r="71" spans="2:60" ht="27.95" customHeight="1">
      <c r="B71" s="363">
        <v>8</v>
      </c>
      <c r="C71" s="367" t="s">
        <v>134</v>
      </c>
      <c r="D71" s="364">
        <f t="shared" si="9"/>
        <v>502</v>
      </c>
      <c r="E71" s="365">
        <f t="shared" si="9"/>
        <v>419</v>
      </c>
      <c r="F71" s="366">
        <f t="shared" si="9"/>
        <v>0.83466135458167334</v>
      </c>
      <c r="G71" s="445">
        <f t="shared" ref="G71:V71" si="34">G16/$E16</f>
        <v>1.4510739856801909</v>
      </c>
      <c r="H71" s="446">
        <f t="shared" si="34"/>
        <v>1.2744630071599046</v>
      </c>
      <c r="I71" s="447">
        <f t="shared" si="34"/>
        <v>1.2362768496420047</v>
      </c>
      <c r="J71" s="446">
        <f t="shared" si="34"/>
        <v>1.6372315035799523</v>
      </c>
      <c r="K71" s="446">
        <f t="shared" si="34"/>
        <v>0.59904534606205251</v>
      </c>
      <c r="L71" s="445">
        <f t="shared" si="34"/>
        <v>1.5417661097852029</v>
      </c>
      <c r="M71" s="446">
        <f t="shared" si="34"/>
        <v>1.233890214797136</v>
      </c>
      <c r="N71" s="446">
        <f t="shared" si="34"/>
        <v>0.53937947494033411</v>
      </c>
      <c r="O71" s="446">
        <f t="shared" si="34"/>
        <v>0.27446300715990452</v>
      </c>
      <c r="P71" s="446">
        <f t="shared" si="34"/>
        <v>0.97136038186157514</v>
      </c>
      <c r="Q71" s="446">
        <f t="shared" si="34"/>
        <v>0.70167064439140814</v>
      </c>
      <c r="R71" s="446">
        <f t="shared" si="34"/>
        <v>1.503579952267303</v>
      </c>
      <c r="S71" s="446">
        <f t="shared" si="34"/>
        <v>1.4606205250596658</v>
      </c>
      <c r="T71" s="446">
        <f t="shared" si="34"/>
        <v>1.5894988066825775</v>
      </c>
      <c r="U71" s="447">
        <f t="shared" si="34"/>
        <v>1.7899761336515514</v>
      </c>
      <c r="V71" s="448">
        <f t="shared" si="34"/>
        <v>17.804295942720763</v>
      </c>
      <c r="W71" s="447">
        <f t="shared" ref="W71:AJ71" si="35">W16/$E16</f>
        <v>1.5990453460620524</v>
      </c>
      <c r="X71" s="447">
        <f t="shared" si="35"/>
        <v>1.4653937947494033</v>
      </c>
      <c r="Y71" s="446">
        <f t="shared" si="35"/>
        <v>1.3126491646778042</v>
      </c>
      <c r="Z71" s="446">
        <f t="shared" si="35"/>
        <v>1.5799522673031026</v>
      </c>
      <c r="AA71" s="446">
        <f t="shared" si="35"/>
        <v>2.39618138424821</v>
      </c>
      <c r="AB71" s="446">
        <f t="shared" si="35"/>
        <v>1.7947494033412887</v>
      </c>
      <c r="AC71" s="446">
        <f t="shared" si="35"/>
        <v>1.909307875894988</v>
      </c>
      <c r="AD71" s="446">
        <f t="shared" si="35"/>
        <v>2.1479713603818618</v>
      </c>
      <c r="AE71" s="446">
        <f t="shared" si="35"/>
        <v>2.1121718377088308</v>
      </c>
      <c r="AF71" s="446">
        <f t="shared" si="35"/>
        <v>1.3747016706443913</v>
      </c>
      <c r="AG71" s="446">
        <f t="shared" si="35"/>
        <v>1.2935560859188544</v>
      </c>
      <c r="AH71" s="446">
        <f t="shared" si="35"/>
        <v>1.2219570405727924</v>
      </c>
      <c r="AI71" s="447">
        <f t="shared" si="35"/>
        <v>1.1694510739856803</v>
      </c>
      <c r="AJ71" s="448">
        <f t="shared" si="35"/>
        <v>21.377088305489259</v>
      </c>
      <c r="AK71" s="447">
        <f t="shared" ref="AK71:AW71" si="36">AK16/$E16</f>
        <v>1.8329355608591886</v>
      </c>
      <c r="AL71" s="446">
        <f t="shared" si="36"/>
        <v>1.7947494033412887</v>
      </c>
      <c r="AM71" s="445">
        <f t="shared" si="36"/>
        <v>1.928400954653938</v>
      </c>
      <c r="AN71" s="445">
        <f t="shared" si="36"/>
        <v>2.2768496420047732</v>
      </c>
      <c r="AO71" s="445">
        <f t="shared" si="36"/>
        <v>1.6420047732696896</v>
      </c>
      <c r="AP71" s="445">
        <f t="shared" si="36"/>
        <v>0.40811455847255368</v>
      </c>
      <c r="AQ71" s="446">
        <f t="shared" si="36"/>
        <v>0.79474940334128874</v>
      </c>
      <c r="AR71" s="446">
        <f t="shared" si="36"/>
        <v>2.2983293556085918</v>
      </c>
      <c r="AS71" s="446">
        <f t="shared" si="36"/>
        <v>1.2792362768496419</v>
      </c>
      <c r="AT71" s="446">
        <f t="shared" si="36"/>
        <v>1.0214797136038185</v>
      </c>
      <c r="AU71" s="446">
        <f t="shared" si="36"/>
        <v>1.532219570405728</v>
      </c>
      <c r="AV71" s="447">
        <f t="shared" si="36"/>
        <v>1.5513126491646778</v>
      </c>
      <c r="AW71" s="448">
        <f t="shared" si="36"/>
        <v>18.360381861575178</v>
      </c>
      <c r="AX71" s="447">
        <f t="shared" ref="AX71:BF71" si="37">AX16/$E16</f>
        <v>1.3031026252983293</v>
      </c>
      <c r="AY71" s="446">
        <f t="shared" si="37"/>
        <v>0.82100238663484482</v>
      </c>
      <c r="AZ71" s="449">
        <f t="shared" si="37"/>
        <v>1.2959427207637231</v>
      </c>
      <c r="BA71" s="447">
        <f t="shared" si="37"/>
        <v>1.0787589498806682</v>
      </c>
      <c r="BB71" s="447">
        <f t="shared" si="37"/>
        <v>1.2267303102625298</v>
      </c>
      <c r="BC71" s="447">
        <f t="shared" si="37"/>
        <v>1.0835322195704058</v>
      </c>
      <c r="BD71" s="450">
        <f t="shared" si="37"/>
        <v>0.75656324582338907</v>
      </c>
      <c r="BE71" s="448">
        <f t="shared" si="37"/>
        <v>7.5656324582338899</v>
      </c>
      <c r="BF71" s="451">
        <f t="shared" si="37"/>
        <v>65.107398568019093</v>
      </c>
    </row>
    <row r="72" spans="2:60" ht="27.95" customHeight="1">
      <c r="B72" s="363">
        <v>9</v>
      </c>
      <c r="C72" s="367" t="s">
        <v>135</v>
      </c>
      <c r="D72" s="364">
        <f t="shared" si="9"/>
        <v>865</v>
      </c>
      <c r="E72" s="365">
        <f t="shared" si="9"/>
        <v>825</v>
      </c>
      <c r="F72" s="366">
        <f t="shared" si="9"/>
        <v>0.95375722543352603</v>
      </c>
      <c r="G72" s="445">
        <f t="shared" ref="G72:V72" si="38">G17/$E17</f>
        <v>1.6096969696969696</v>
      </c>
      <c r="H72" s="446">
        <f t="shared" si="38"/>
        <v>1.5127272727272727</v>
      </c>
      <c r="I72" s="447">
        <f t="shared" si="38"/>
        <v>1.3963636363636365</v>
      </c>
      <c r="J72" s="446">
        <f t="shared" si="38"/>
        <v>1.4860606060606061</v>
      </c>
      <c r="K72" s="446">
        <f t="shared" si="38"/>
        <v>0.52727272727272723</v>
      </c>
      <c r="L72" s="445">
        <f t="shared" si="38"/>
        <v>1.4933333333333334</v>
      </c>
      <c r="M72" s="446">
        <f t="shared" si="38"/>
        <v>1.092121212121212</v>
      </c>
      <c r="N72" s="446">
        <f t="shared" si="38"/>
        <v>0.53090909090909089</v>
      </c>
      <c r="O72" s="446">
        <f t="shared" si="38"/>
        <v>0.21090909090909091</v>
      </c>
      <c r="P72" s="446">
        <f t="shared" si="38"/>
        <v>0.97333333333333338</v>
      </c>
      <c r="Q72" s="446">
        <f t="shared" si="38"/>
        <v>0.74181818181818182</v>
      </c>
      <c r="R72" s="446">
        <f t="shared" si="38"/>
        <v>1.4884848484848485</v>
      </c>
      <c r="S72" s="446">
        <f t="shared" si="38"/>
        <v>1.667878787878788</v>
      </c>
      <c r="T72" s="446">
        <f t="shared" si="38"/>
        <v>1.6581818181818182</v>
      </c>
      <c r="U72" s="447">
        <f t="shared" si="38"/>
        <v>1.823030303030303</v>
      </c>
      <c r="V72" s="448">
        <f t="shared" si="38"/>
        <v>18.212121212121211</v>
      </c>
      <c r="W72" s="447">
        <f t="shared" ref="W72:AJ72" si="39">W17/$E17</f>
        <v>1.6133333333333333</v>
      </c>
      <c r="X72" s="447">
        <f t="shared" si="39"/>
        <v>1.6923636363636365</v>
      </c>
      <c r="Y72" s="446">
        <f t="shared" si="39"/>
        <v>1.5054545454545454</v>
      </c>
      <c r="Z72" s="446">
        <f t="shared" si="39"/>
        <v>1.8545454545454545</v>
      </c>
      <c r="AA72" s="446">
        <f t="shared" si="39"/>
        <v>2.5018181818181819</v>
      </c>
      <c r="AB72" s="446">
        <f t="shared" si="39"/>
        <v>1.8109090909090908</v>
      </c>
      <c r="AC72" s="446">
        <f t="shared" si="39"/>
        <v>1.9030303030303031</v>
      </c>
      <c r="AD72" s="446">
        <f t="shared" si="39"/>
        <v>2.2436363636363637</v>
      </c>
      <c r="AE72" s="446">
        <f t="shared" si="39"/>
        <v>1.9854545454545454</v>
      </c>
      <c r="AF72" s="446">
        <f t="shared" si="39"/>
        <v>1.4290909090909092</v>
      </c>
      <c r="AG72" s="446">
        <f t="shared" si="39"/>
        <v>1.5636363636363637</v>
      </c>
      <c r="AH72" s="446">
        <f t="shared" si="39"/>
        <v>1.2460606060606061</v>
      </c>
      <c r="AI72" s="447">
        <f t="shared" si="39"/>
        <v>1.1927272727272726</v>
      </c>
      <c r="AJ72" s="448">
        <f t="shared" si="39"/>
        <v>22.542060606060605</v>
      </c>
      <c r="AK72" s="447">
        <f t="shared" ref="AK72:AW72" si="40">AK17/$E17</f>
        <v>1.8278787878787879</v>
      </c>
      <c r="AL72" s="446">
        <f t="shared" si="40"/>
        <v>1.8157575757575757</v>
      </c>
      <c r="AM72" s="445">
        <f t="shared" si="40"/>
        <v>1.9345454545454546</v>
      </c>
      <c r="AN72" s="445">
        <f t="shared" si="40"/>
        <v>2.4727272727272727</v>
      </c>
      <c r="AO72" s="445">
        <f t="shared" si="40"/>
        <v>1.6557575757575758</v>
      </c>
      <c r="AP72" s="445">
        <f t="shared" si="40"/>
        <v>0.43757575757575756</v>
      </c>
      <c r="AQ72" s="446">
        <f t="shared" si="40"/>
        <v>0.76121212121212123</v>
      </c>
      <c r="AR72" s="446">
        <f t="shared" si="40"/>
        <v>2.4254545454545453</v>
      </c>
      <c r="AS72" s="446">
        <f t="shared" si="40"/>
        <v>1.3648484848484848</v>
      </c>
      <c r="AT72" s="446">
        <f t="shared" si="40"/>
        <v>1.1442424242424243</v>
      </c>
      <c r="AU72" s="446">
        <f t="shared" si="40"/>
        <v>1.5587878787878788</v>
      </c>
      <c r="AV72" s="447">
        <f t="shared" si="40"/>
        <v>1.5103030303030303</v>
      </c>
      <c r="AW72" s="448">
        <f t="shared" si="40"/>
        <v>18.90909090909091</v>
      </c>
      <c r="AX72" s="447">
        <f t="shared" ref="AX72:BF72" si="41">AX17/$E17</f>
        <v>1.3018181818181818</v>
      </c>
      <c r="AY72" s="446">
        <f t="shared" si="41"/>
        <v>0.90181818181818185</v>
      </c>
      <c r="AZ72" s="449">
        <f t="shared" si="41"/>
        <v>1.4436363636363636</v>
      </c>
      <c r="BA72" s="447">
        <f t="shared" si="41"/>
        <v>1.1563636363636363</v>
      </c>
      <c r="BB72" s="447">
        <f t="shared" si="41"/>
        <v>1.3624242424242423</v>
      </c>
      <c r="BC72" s="447">
        <f t="shared" si="41"/>
        <v>1.103030303030303</v>
      </c>
      <c r="BD72" s="450">
        <f t="shared" si="41"/>
        <v>0.76727272727272722</v>
      </c>
      <c r="BE72" s="448">
        <f t="shared" si="41"/>
        <v>8.036363636363637</v>
      </c>
      <c r="BF72" s="451">
        <f t="shared" si="41"/>
        <v>67.699636363636358</v>
      </c>
    </row>
    <row r="73" spans="2:60" ht="27.95" customHeight="1">
      <c r="B73" s="363">
        <v>10</v>
      </c>
      <c r="C73" s="367" t="s">
        <v>136</v>
      </c>
      <c r="D73" s="364">
        <f t="shared" si="9"/>
        <v>696</v>
      </c>
      <c r="E73" s="365">
        <f t="shared" si="9"/>
        <v>696</v>
      </c>
      <c r="F73" s="366">
        <f t="shared" si="9"/>
        <v>1</v>
      </c>
      <c r="G73" s="445">
        <f t="shared" ref="G73:V73" si="42">G18/$E18</f>
        <v>1.4137931034482758</v>
      </c>
      <c r="H73" s="446">
        <f t="shared" si="42"/>
        <v>1.2614942528735633</v>
      </c>
      <c r="I73" s="447">
        <f t="shared" si="42"/>
        <v>1.2327586206896552</v>
      </c>
      <c r="J73" s="446">
        <f t="shared" si="42"/>
        <v>1.4827586206896552</v>
      </c>
      <c r="K73" s="446">
        <f t="shared" si="42"/>
        <v>0.41810344827586204</v>
      </c>
      <c r="L73" s="445">
        <f t="shared" si="42"/>
        <v>1.6149425287356323</v>
      </c>
      <c r="M73" s="446">
        <f t="shared" si="42"/>
        <v>1.1997126436781609</v>
      </c>
      <c r="N73" s="446">
        <f t="shared" si="42"/>
        <v>0.62356321839080464</v>
      </c>
      <c r="O73" s="446">
        <f t="shared" si="42"/>
        <v>0.21982758620689655</v>
      </c>
      <c r="P73" s="446">
        <f t="shared" si="42"/>
        <v>0.97988505747126442</v>
      </c>
      <c r="Q73" s="446">
        <f t="shared" si="42"/>
        <v>0.74137931034482762</v>
      </c>
      <c r="R73" s="446">
        <f t="shared" si="42"/>
        <v>1.5517241379310345</v>
      </c>
      <c r="S73" s="446">
        <f t="shared" si="42"/>
        <v>1.4281609195402298</v>
      </c>
      <c r="T73" s="446">
        <f t="shared" si="42"/>
        <v>1.5402298850574712</v>
      </c>
      <c r="U73" s="447">
        <f t="shared" si="42"/>
        <v>1.764367816091954</v>
      </c>
      <c r="V73" s="448">
        <f t="shared" si="42"/>
        <v>17.472701149425287</v>
      </c>
      <c r="W73" s="447">
        <f t="shared" ref="W73:AJ73" si="43">W18/$E18</f>
        <v>1.4942528735632183</v>
      </c>
      <c r="X73" s="447">
        <f t="shared" si="43"/>
        <v>1.4367816091954022</v>
      </c>
      <c r="Y73" s="446">
        <f t="shared" si="43"/>
        <v>1.2988505747126438</v>
      </c>
      <c r="Z73" s="446">
        <f t="shared" si="43"/>
        <v>1.8706896551724137</v>
      </c>
      <c r="AA73" s="446">
        <f t="shared" si="43"/>
        <v>2.2959770114942528</v>
      </c>
      <c r="AB73" s="446">
        <f t="shared" si="43"/>
        <v>1.8160919540229885</v>
      </c>
      <c r="AC73" s="446">
        <f t="shared" si="43"/>
        <v>1.9252873563218391</v>
      </c>
      <c r="AD73" s="446">
        <f t="shared" si="43"/>
        <v>1.9655172413793103</v>
      </c>
      <c r="AE73" s="446">
        <f t="shared" si="43"/>
        <v>2.0086206896551726</v>
      </c>
      <c r="AF73" s="446">
        <f t="shared" si="43"/>
        <v>1.4525862068965518</v>
      </c>
      <c r="AG73" s="446">
        <f t="shared" si="43"/>
        <v>1.4885057471264367</v>
      </c>
      <c r="AH73" s="446">
        <f t="shared" si="43"/>
        <v>1.3304597701149425</v>
      </c>
      <c r="AI73" s="447">
        <f t="shared" si="43"/>
        <v>1.1005747126436782</v>
      </c>
      <c r="AJ73" s="448">
        <f t="shared" si="43"/>
        <v>21.484195402298852</v>
      </c>
      <c r="AK73" s="447">
        <f t="shared" ref="AK73:AW73" si="44">AK18/$E18</f>
        <v>1.6839080459770115</v>
      </c>
      <c r="AL73" s="446">
        <f t="shared" si="44"/>
        <v>1.6235632183908046</v>
      </c>
      <c r="AM73" s="445">
        <f t="shared" si="44"/>
        <v>1.8563218390804597</v>
      </c>
      <c r="AN73" s="445">
        <f t="shared" si="44"/>
        <v>2.2327586206896552</v>
      </c>
      <c r="AO73" s="445">
        <f t="shared" si="44"/>
        <v>1.4827586206896552</v>
      </c>
      <c r="AP73" s="445">
        <f t="shared" si="44"/>
        <v>0.34195402298850575</v>
      </c>
      <c r="AQ73" s="446">
        <f t="shared" si="44"/>
        <v>0.70402298850574707</v>
      </c>
      <c r="AR73" s="446">
        <f t="shared" si="44"/>
        <v>2.25</v>
      </c>
      <c r="AS73" s="446">
        <f t="shared" si="44"/>
        <v>1.4655172413793103</v>
      </c>
      <c r="AT73" s="446">
        <f t="shared" si="44"/>
        <v>0.94827586206896552</v>
      </c>
      <c r="AU73" s="446">
        <f t="shared" si="44"/>
        <v>1.5632183908045978</v>
      </c>
      <c r="AV73" s="447">
        <f t="shared" si="44"/>
        <v>1.5201149425287357</v>
      </c>
      <c r="AW73" s="448">
        <f t="shared" si="44"/>
        <v>17.672413793103448</v>
      </c>
      <c r="AX73" s="447">
        <f t="shared" ref="AX73:BF73" si="45">AX18/$E18</f>
        <v>1.7413793103448276</v>
      </c>
      <c r="AY73" s="446">
        <f t="shared" si="45"/>
        <v>1.3146551724137931</v>
      </c>
      <c r="AZ73" s="449">
        <f t="shared" si="45"/>
        <v>1.7068965517241379</v>
      </c>
      <c r="BA73" s="447">
        <f t="shared" si="45"/>
        <v>1.0890804597701149</v>
      </c>
      <c r="BB73" s="447">
        <f t="shared" si="45"/>
        <v>1.3706896551724137</v>
      </c>
      <c r="BC73" s="447">
        <f t="shared" si="45"/>
        <v>1.0459770114942528</v>
      </c>
      <c r="BD73" s="450">
        <f t="shared" si="45"/>
        <v>0.79166666666666663</v>
      </c>
      <c r="BE73" s="448">
        <f t="shared" si="45"/>
        <v>9.0603448275862064</v>
      </c>
      <c r="BF73" s="451">
        <f t="shared" si="45"/>
        <v>65.689655172413794</v>
      </c>
    </row>
    <row r="74" spans="2:60" ht="27.95" customHeight="1">
      <c r="B74" s="363">
        <v>11</v>
      </c>
      <c r="C74" s="367" t="s">
        <v>137</v>
      </c>
      <c r="D74" s="364">
        <f t="shared" si="9"/>
        <v>925</v>
      </c>
      <c r="E74" s="365">
        <f t="shared" si="9"/>
        <v>829</v>
      </c>
      <c r="F74" s="366">
        <f t="shared" si="9"/>
        <v>0.89621621621621617</v>
      </c>
      <c r="G74" s="445">
        <f t="shared" ref="G74:V74" si="46">G19/$E19</f>
        <v>1.5247285886610373</v>
      </c>
      <c r="H74" s="446">
        <f t="shared" si="46"/>
        <v>1.3413751507840772</v>
      </c>
      <c r="I74" s="447">
        <f t="shared" si="46"/>
        <v>1.4282267792521111</v>
      </c>
      <c r="J74" s="446">
        <f t="shared" si="46"/>
        <v>1.6188178528347406</v>
      </c>
      <c r="K74" s="446">
        <f t="shared" si="46"/>
        <v>0.59469240048250904</v>
      </c>
      <c r="L74" s="445">
        <f t="shared" si="46"/>
        <v>1.6936067551266587</v>
      </c>
      <c r="M74" s="446">
        <f t="shared" si="46"/>
        <v>1.3184559710494572</v>
      </c>
      <c r="N74" s="446">
        <f t="shared" si="46"/>
        <v>0.88057901085645351</v>
      </c>
      <c r="O74" s="446">
        <f t="shared" si="46"/>
        <v>0.42702050663449942</v>
      </c>
      <c r="P74" s="446">
        <f t="shared" si="46"/>
        <v>0.97104945717732205</v>
      </c>
      <c r="Q74" s="446">
        <f t="shared" si="46"/>
        <v>0.69481302774427023</v>
      </c>
      <c r="R74" s="446">
        <f t="shared" si="46"/>
        <v>1.7249698431845597</v>
      </c>
      <c r="S74" s="446">
        <f t="shared" si="46"/>
        <v>1.4016887816646562</v>
      </c>
      <c r="T74" s="446">
        <f t="shared" si="46"/>
        <v>1.6236429433051869</v>
      </c>
      <c r="U74" s="447">
        <f t="shared" si="46"/>
        <v>1.7032569360675514</v>
      </c>
      <c r="V74" s="448">
        <f t="shared" si="46"/>
        <v>18.946924004825089</v>
      </c>
      <c r="W74" s="447">
        <f t="shared" ref="W74:AJ74" si="47">W19/$E19</f>
        <v>1.761158021712907</v>
      </c>
      <c r="X74" s="447">
        <f t="shared" si="47"/>
        <v>1.5150784077201447</v>
      </c>
      <c r="Y74" s="446">
        <f t="shared" si="47"/>
        <v>1.4185765983112184</v>
      </c>
      <c r="Z74" s="446">
        <f t="shared" si="47"/>
        <v>1.8287092882991556</v>
      </c>
      <c r="AA74" s="446">
        <f t="shared" si="47"/>
        <v>2.4185765983112182</v>
      </c>
      <c r="AB74" s="446">
        <f t="shared" si="47"/>
        <v>1.8697225572979492</v>
      </c>
      <c r="AC74" s="446">
        <f t="shared" si="47"/>
        <v>1.9107358262967431</v>
      </c>
      <c r="AD74" s="446">
        <f t="shared" si="47"/>
        <v>2.1206272617611579</v>
      </c>
      <c r="AE74" s="446">
        <f t="shared" si="47"/>
        <v>2.0518697225572979</v>
      </c>
      <c r="AF74" s="446">
        <f t="shared" si="47"/>
        <v>1.4149577804583835</v>
      </c>
      <c r="AG74" s="446">
        <f t="shared" si="47"/>
        <v>1.3172496984318456</v>
      </c>
      <c r="AH74" s="446">
        <f t="shared" si="47"/>
        <v>1.3100120627261762</v>
      </c>
      <c r="AI74" s="447">
        <f t="shared" si="47"/>
        <v>1.2593486127864897</v>
      </c>
      <c r="AJ74" s="448">
        <f t="shared" si="47"/>
        <v>22.196622436670687</v>
      </c>
      <c r="AK74" s="447">
        <f t="shared" ref="AK74:AW74" si="48">AK19/$E19</f>
        <v>1.8359469240048252</v>
      </c>
      <c r="AL74" s="446">
        <f t="shared" si="48"/>
        <v>1.8383594692400482</v>
      </c>
      <c r="AM74" s="445">
        <f t="shared" si="48"/>
        <v>1.9203860072376358</v>
      </c>
      <c r="AN74" s="445">
        <f t="shared" si="48"/>
        <v>2.4680337756332933</v>
      </c>
      <c r="AO74" s="445">
        <f t="shared" si="48"/>
        <v>1.53437876960193</v>
      </c>
      <c r="AP74" s="445">
        <f t="shared" si="48"/>
        <v>0.41857659831121835</v>
      </c>
      <c r="AQ74" s="446">
        <f t="shared" si="48"/>
        <v>0.74306393244873337</v>
      </c>
      <c r="AR74" s="446">
        <f t="shared" si="48"/>
        <v>2.4644149577804586</v>
      </c>
      <c r="AS74" s="446">
        <f t="shared" si="48"/>
        <v>1.5126658624849216</v>
      </c>
      <c r="AT74" s="446">
        <f t="shared" si="48"/>
        <v>0.97949336550060317</v>
      </c>
      <c r="AU74" s="446">
        <f t="shared" si="48"/>
        <v>1.5995174909529555</v>
      </c>
      <c r="AV74" s="447">
        <f t="shared" si="48"/>
        <v>1.6139927623642942</v>
      </c>
      <c r="AW74" s="448">
        <f t="shared" si="48"/>
        <v>18.928829915560918</v>
      </c>
      <c r="AX74" s="447">
        <f t="shared" ref="AX74:BF74" si="49">AX19/$E19</f>
        <v>1.8504221954161642</v>
      </c>
      <c r="AY74" s="446">
        <f t="shared" si="49"/>
        <v>1.5681544028950543</v>
      </c>
      <c r="AZ74" s="449">
        <f t="shared" si="49"/>
        <v>0.95898673100120624</v>
      </c>
      <c r="BA74" s="447">
        <f t="shared" si="49"/>
        <v>1.2255729794933654</v>
      </c>
      <c r="BB74" s="447">
        <f t="shared" si="49"/>
        <v>1.3413751507840772</v>
      </c>
      <c r="BC74" s="447">
        <f t="shared" si="49"/>
        <v>1.1531966224366708</v>
      </c>
      <c r="BD74" s="450">
        <f t="shared" si="49"/>
        <v>0.73823884197828704</v>
      </c>
      <c r="BE74" s="448">
        <f t="shared" si="49"/>
        <v>8.8359469240048245</v>
      </c>
      <c r="BF74" s="451">
        <f t="shared" si="49"/>
        <v>68.908323281061513</v>
      </c>
    </row>
    <row r="75" spans="2:60" ht="27.95" customHeight="1">
      <c r="B75" s="363">
        <v>12</v>
      </c>
      <c r="C75" s="367" t="s">
        <v>138</v>
      </c>
      <c r="D75" s="364">
        <f t="shared" si="9"/>
        <v>497</v>
      </c>
      <c r="E75" s="365">
        <f t="shared" si="9"/>
        <v>497</v>
      </c>
      <c r="F75" s="366">
        <f t="shared" si="9"/>
        <v>1</v>
      </c>
      <c r="G75" s="445">
        <f t="shared" ref="G75:V75" si="50">G20/$E20</f>
        <v>1.6418511066398391</v>
      </c>
      <c r="H75" s="446">
        <f t="shared" si="50"/>
        <v>1.5855130784708249</v>
      </c>
      <c r="I75" s="447">
        <f t="shared" si="50"/>
        <v>1.4245472837022133</v>
      </c>
      <c r="J75" s="446">
        <f t="shared" si="50"/>
        <v>1.4808853118712273</v>
      </c>
      <c r="K75" s="446">
        <f t="shared" si="50"/>
        <v>0.62575452716297786</v>
      </c>
      <c r="L75" s="445">
        <f t="shared" si="50"/>
        <v>1.6458752515090542</v>
      </c>
      <c r="M75" s="446">
        <f t="shared" si="50"/>
        <v>1.2736418511066399</v>
      </c>
      <c r="N75" s="446">
        <f t="shared" si="50"/>
        <v>0.7002012072434608</v>
      </c>
      <c r="O75" s="446">
        <f t="shared" si="50"/>
        <v>0.40442655935613681</v>
      </c>
      <c r="P75" s="446">
        <f t="shared" si="50"/>
        <v>0.96378269617706236</v>
      </c>
      <c r="Q75" s="446">
        <f t="shared" si="50"/>
        <v>0.87323943661971826</v>
      </c>
      <c r="R75" s="446">
        <f t="shared" si="50"/>
        <v>1.6740442655935615</v>
      </c>
      <c r="S75" s="446">
        <f t="shared" si="50"/>
        <v>1.6056338028169015</v>
      </c>
      <c r="T75" s="446">
        <f t="shared" si="50"/>
        <v>1.6579476861167002</v>
      </c>
      <c r="U75" s="447">
        <f t="shared" si="50"/>
        <v>1.7464788732394365</v>
      </c>
      <c r="V75" s="448">
        <f t="shared" si="50"/>
        <v>19.303822937625753</v>
      </c>
      <c r="W75" s="447">
        <f t="shared" ref="W75:AJ75" si="51">W20/$E20</f>
        <v>1.7967806841046277</v>
      </c>
      <c r="X75" s="447">
        <f t="shared" si="51"/>
        <v>1.7545271629778671</v>
      </c>
      <c r="Y75" s="446">
        <f t="shared" si="51"/>
        <v>1.5412474849094568</v>
      </c>
      <c r="Z75" s="446">
        <f t="shared" si="51"/>
        <v>1.8993963782696177</v>
      </c>
      <c r="AA75" s="446">
        <f t="shared" si="51"/>
        <v>2.4426559356136819</v>
      </c>
      <c r="AB75" s="446">
        <f t="shared" si="51"/>
        <v>1.8229376257545271</v>
      </c>
      <c r="AC75" s="446">
        <f t="shared" si="51"/>
        <v>1.9195171026156941</v>
      </c>
      <c r="AD75" s="446">
        <f t="shared" si="51"/>
        <v>2.1187122736418509</v>
      </c>
      <c r="AE75" s="446">
        <f t="shared" si="51"/>
        <v>2.0824949698189137</v>
      </c>
      <c r="AF75" s="446">
        <f t="shared" si="51"/>
        <v>1.5030181086519114</v>
      </c>
      <c r="AG75" s="446">
        <f t="shared" si="51"/>
        <v>1.7947686116700201</v>
      </c>
      <c r="AH75" s="446">
        <f t="shared" si="51"/>
        <v>1.2515090543259557</v>
      </c>
      <c r="AI75" s="447">
        <f t="shared" si="51"/>
        <v>1.336016096579477</v>
      </c>
      <c r="AJ75" s="448">
        <f t="shared" si="51"/>
        <v>23.263581488933603</v>
      </c>
      <c r="AK75" s="447">
        <f t="shared" ref="AK75:AW75" si="52">AK20/$E20</f>
        <v>1.8350100603621731</v>
      </c>
      <c r="AL75" s="446">
        <f t="shared" si="52"/>
        <v>1.8068410462776661</v>
      </c>
      <c r="AM75" s="445">
        <f t="shared" si="52"/>
        <v>1.9235412474849094</v>
      </c>
      <c r="AN75" s="445">
        <f t="shared" si="52"/>
        <v>2.3722334004024144</v>
      </c>
      <c r="AO75" s="445">
        <f t="shared" si="52"/>
        <v>1.6941649899396378</v>
      </c>
      <c r="AP75" s="445">
        <f t="shared" si="52"/>
        <v>0.42253521126760563</v>
      </c>
      <c r="AQ75" s="446">
        <f t="shared" si="52"/>
        <v>0.79678068410462777</v>
      </c>
      <c r="AR75" s="446">
        <f t="shared" si="52"/>
        <v>2.4627766599597587</v>
      </c>
      <c r="AS75" s="446">
        <f t="shared" si="52"/>
        <v>1.3561368209255533</v>
      </c>
      <c r="AT75" s="446">
        <f t="shared" si="52"/>
        <v>1.0623742454728371</v>
      </c>
      <c r="AU75" s="446">
        <f t="shared" si="52"/>
        <v>1.5814889336016096</v>
      </c>
      <c r="AV75" s="447">
        <f t="shared" si="52"/>
        <v>1.5855130784708249</v>
      </c>
      <c r="AW75" s="448">
        <f t="shared" si="52"/>
        <v>18.899396378269618</v>
      </c>
      <c r="AX75" s="447">
        <f t="shared" ref="AX75:BF75" si="53">AX20/$E20</f>
        <v>1.3561368209255533</v>
      </c>
      <c r="AY75" s="446">
        <f t="shared" si="53"/>
        <v>0.93963782696177067</v>
      </c>
      <c r="AZ75" s="449">
        <f t="shared" si="53"/>
        <v>1.1710261569416498</v>
      </c>
      <c r="BA75" s="447">
        <f t="shared" si="53"/>
        <v>1.4406438631790746</v>
      </c>
      <c r="BB75" s="447">
        <f t="shared" si="53"/>
        <v>1.4325955734406439</v>
      </c>
      <c r="BC75" s="447">
        <f t="shared" si="53"/>
        <v>1.2032193158953723</v>
      </c>
      <c r="BD75" s="450">
        <f t="shared" si="53"/>
        <v>0.8048289738430584</v>
      </c>
      <c r="BE75" s="448">
        <f t="shared" si="53"/>
        <v>8.3480885311871234</v>
      </c>
      <c r="BF75" s="451">
        <f t="shared" si="53"/>
        <v>69.814889336016094</v>
      </c>
    </row>
    <row r="76" spans="2:60" ht="27.95" customHeight="1">
      <c r="B76" s="363">
        <v>13</v>
      </c>
      <c r="C76" s="367" t="s">
        <v>139</v>
      </c>
      <c r="D76" s="364">
        <f t="shared" si="9"/>
        <v>479</v>
      </c>
      <c r="E76" s="365">
        <f t="shared" si="9"/>
        <v>356</v>
      </c>
      <c r="F76" s="366">
        <f t="shared" si="9"/>
        <v>0.74321503131524014</v>
      </c>
      <c r="G76" s="445">
        <f t="shared" ref="G76:V76" si="54">G21/$E21</f>
        <v>1.550561797752809</v>
      </c>
      <c r="H76" s="446">
        <f t="shared" si="54"/>
        <v>1.3932584269662922</v>
      </c>
      <c r="I76" s="447">
        <f t="shared" si="54"/>
        <v>1.3595505617977528</v>
      </c>
      <c r="J76" s="446">
        <f t="shared" si="54"/>
        <v>1.6235955056179776</v>
      </c>
      <c r="K76" s="446">
        <f t="shared" si="54"/>
        <v>0.8370786516853933</v>
      </c>
      <c r="L76" s="445">
        <f t="shared" si="54"/>
        <v>1.5617977528089888</v>
      </c>
      <c r="M76" s="446">
        <f t="shared" si="54"/>
        <v>1.202247191011236</v>
      </c>
      <c r="N76" s="446">
        <f t="shared" si="54"/>
        <v>0.7134831460674157</v>
      </c>
      <c r="O76" s="446">
        <f t="shared" si="54"/>
        <v>0.3539325842696629</v>
      </c>
      <c r="P76" s="446">
        <f t="shared" si="54"/>
        <v>0.9691011235955056</v>
      </c>
      <c r="Q76" s="446">
        <f t="shared" si="54"/>
        <v>0.5842696629213483</v>
      </c>
      <c r="R76" s="446">
        <f t="shared" si="54"/>
        <v>1.3932584269662922</v>
      </c>
      <c r="S76" s="446">
        <f t="shared" si="54"/>
        <v>1.595505617977528</v>
      </c>
      <c r="T76" s="446">
        <f t="shared" si="54"/>
        <v>1.6853932584269662</v>
      </c>
      <c r="U76" s="447">
        <f t="shared" si="54"/>
        <v>1.752808988764045</v>
      </c>
      <c r="V76" s="448">
        <f t="shared" si="54"/>
        <v>18.575842696629213</v>
      </c>
      <c r="W76" s="447">
        <f t="shared" ref="W76:AJ76" si="55">W21/$E21</f>
        <v>1.6882022471910112</v>
      </c>
      <c r="X76" s="447">
        <f t="shared" si="55"/>
        <v>1.5674157303370786</v>
      </c>
      <c r="Y76" s="446">
        <f t="shared" si="55"/>
        <v>1.398876404494382</v>
      </c>
      <c r="Z76" s="446">
        <f t="shared" si="55"/>
        <v>1.8820224719101124</v>
      </c>
      <c r="AA76" s="446">
        <f t="shared" si="55"/>
        <v>2.4606741573033708</v>
      </c>
      <c r="AB76" s="446">
        <f t="shared" si="55"/>
        <v>1.7696629213483146</v>
      </c>
      <c r="AC76" s="446">
        <f t="shared" si="55"/>
        <v>1.904494382022472</v>
      </c>
      <c r="AD76" s="446">
        <f t="shared" si="55"/>
        <v>2.0898876404494384</v>
      </c>
      <c r="AE76" s="446">
        <f t="shared" si="55"/>
        <v>2.0308988764044944</v>
      </c>
      <c r="AF76" s="446">
        <f t="shared" si="55"/>
        <v>1.5337078651685394</v>
      </c>
      <c r="AG76" s="446">
        <f t="shared" si="55"/>
        <v>1.2078651685393258</v>
      </c>
      <c r="AH76" s="446">
        <f t="shared" si="55"/>
        <v>1.1123595505617978</v>
      </c>
      <c r="AI76" s="447">
        <f t="shared" si="55"/>
        <v>1.1067415730337078</v>
      </c>
      <c r="AJ76" s="448">
        <f t="shared" si="55"/>
        <v>21.752808988764045</v>
      </c>
      <c r="AK76" s="447">
        <f t="shared" ref="AK76:AW76" si="56">AK21/$E21</f>
        <v>1.7640449438202248</v>
      </c>
      <c r="AL76" s="446">
        <f t="shared" si="56"/>
        <v>1.747191011235955</v>
      </c>
      <c r="AM76" s="445">
        <f t="shared" si="56"/>
        <v>1.8820224719101124</v>
      </c>
      <c r="AN76" s="445">
        <f t="shared" si="56"/>
        <v>2.4859550561797752</v>
      </c>
      <c r="AO76" s="445">
        <f t="shared" si="56"/>
        <v>1.5112359550561798</v>
      </c>
      <c r="AP76" s="445">
        <f t="shared" si="56"/>
        <v>0.34269662921348315</v>
      </c>
      <c r="AQ76" s="446">
        <f t="shared" si="56"/>
        <v>0.800561797752809</v>
      </c>
      <c r="AR76" s="446">
        <f t="shared" si="56"/>
        <v>2.4185393258426968</v>
      </c>
      <c r="AS76" s="446">
        <f t="shared" si="56"/>
        <v>1.2808988764044944</v>
      </c>
      <c r="AT76" s="446">
        <f t="shared" si="56"/>
        <v>0.949438202247191</v>
      </c>
      <c r="AU76" s="446">
        <f t="shared" si="56"/>
        <v>1.5056179775280898</v>
      </c>
      <c r="AV76" s="447">
        <f t="shared" si="56"/>
        <v>1.6292134831460674</v>
      </c>
      <c r="AW76" s="448">
        <f t="shared" si="56"/>
        <v>18.317415730337078</v>
      </c>
      <c r="AX76" s="447">
        <f t="shared" ref="AX76:BF76" si="57">AX21/$E21</f>
        <v>1.5280898876404494</v>
      </c>
      <c r="AY76" s="446">
        <f t="shared" si="57"/>
        <v>1.4073033707865168</v>
      </c>
      <c r="AZ76" s="449">
        <f t="shared" si="57"/>
        <v>1.3230337078651686</v>
      </c>
      <c r="BA76" s="447">
        <f t="shared" si="57"/>
        <v>1.4101123595505618</v>
      </c>
      <c r="BB76" s="447">
        <f t="shared" si="57"/>
        <v>1.4550561797752808</v>
      </c>
      <c r="BC76" s="447">
        <f t="shared" si="57"/>
        <v>1.1404494382022472</v>
      </c>
      <c r="BD76" s="450">
        <f t="shared" si="57"/>
        <v>0.7331460674157303</v>
      </c>
      <c r="BE76" s="448">
        <f t="shared" si="57"/>
        <v>8.9971910112359552</v>
      </c>
      <c r="BF76" s="451">
        <f t="shared" si="57"/>
        <v>67.643258426966298</v>
      </c>
    </row>
    <row r="77" spans="2:60" ht="27.95" customHeight="1">
      <c r="B77" s="363">
        <v>14</v>
      </c>
      <c r="C77" s="367" t="s">
        <v>140</v>
      </c>
      <c r="D77" s="364">
        <f t="shared" si="9"/>
        <v>680</v>
      </c>
      <c r="E77" s="365">
        <f t="shared" si="9"/>
        <v>463</v>
      </c>
      <c r="F77" s="366">
        <f t="shared" si="9"/>
        <v>0.68088235294117649</v>
      </c>
      <c r="G77" s="445">
        <f t="shared" ref="G77:V77" si="58">G22/$E22</f>
        <v>1.4902807775377971</v>
      </c>
      <c r="H77" s="446">
        <f t="shared" si="58"/>
        <v>1.369330453563715</v>
      </c>
      <c r="I77" s="447">
        <f t="shared" si="58"/>
        <v>1.1835853131749461</v>
      </c>
      <c r="J77" s="446">
        <f t="shared" si="58"/>
        <v>1.4470842332613392</v>
      </c>
      <c r="K77" s="446">
        <f t="shared" si="58"/>
        <v>0.60907127429805619</v>
      </c>
      <c r="L77" s="445">
        <f t="shared" si="58"/>
        <v>1.7710583153347732</v>
      </c>
      <c r="M77" s="446">
        <f t="shared" si="58"/>
        <v>1.550755939524838</v>
      </c>
      <c r="N77" s="446">
        <f t="shared" si="58"/>
        <v>0.84233261339092869</v>
      </c>
      <c r="O77" s="446">
        <f t="shared" si="58"/>
        <v>0.46436285097192226</v>
      </c>
      <c r="P77" s="446">
        <f t="shared" si="58"/>
        <v>0.95680345572354208</v>
      </c>
      <c r="Q77" s="446">
        <f t="shared" si="58"/>
        <v>0.67386609071274295</v>
      </c>
      <c r="R77" s="446">
        <f t="shared" si="58"/>
        <v>1.2699784017278617</v>
      </c>
      <c r="S77" s="446">
        <f t="shared" si="58"/>
        <v>1.4557235421166306</v>
      </c>
      <c r="T77" s="446">
        <f t="shared" si="58"/>
        <v>1.7235421166306695</v>
      </c>
      <c r="U77" s="447">
        <f t="shared" si="58"/>
        <v>1.6673866090712743</v>
      </c>
      <c r="V77" s="448">
        <f t="shared" si="58"/>
        <v>18.475161987041037</v>
      </c>
      <c r="W77" s="447">
        <f t="shared" ref="W77:AJ77" si="59">W22/$E22</f>
        <v>1.6241900647948164</v>
      </c>
      <c r="X77" s="447">
        <f t="shared" si="59"/>
        <v>1.4211663066954643</v>
      </c>
      <c r="Y77" s="446">
        <f t="shared" si="59"/>
        <v>1.2829373650107991</v>
      </c>
      <c r="Z77" s="446">
        <f t="shared" si="59"/>
        <v>1.83585313174946</v>
      </c>
      <c r="AA77" s="446">
        <f t="shared" si="59"/>
        <v>2.3606911447084231</v>
      </c>
      <c r="AB77" s="446">
        <f t="shared" si="59"/>
        <v>1.7451403887688985</v>
      </c>
      <c r="AC77" s="446">
        <f t="shared" si="59"/>
        <v>1.8272138228941686</v>
      </c>
      <c r="AD77" s="446">
        <f t="shared" si="59"/>
        <v>1.6846652267818574</v>
      </c>
      <c r="AE77" s="446">
        <f t="shared" si="59"/>
        <v>2.0280777537796975</v>
      </c>
      <c r="AF77" s="446">
        <f t="shared" si="59"/>
        <v>1.5356371490280778</v>
      </c>
      <c r="AG77" s="446">
        <f t="shared" si="59"/>
        <v>1.4773218142548596</v>
      </c>
      <c r="AH77" s="446">
        <f t="shared" si="59"/>
        <v>1.1835853131749461</v>
      </c>
      <c r="AI77" s="447">
        <f t="shared" si="59"/>
        <v>1.0842332613390928</v>
      </c>
      <c r="AJ77" s="448">
        <f t="shared" si="59"/>
        <v>21.090712742980561</v>
      </c>
      <c r="AK77" s="447">
        <f t="shared" ref="AK77:AW77" si="60">AK22/$E22</f>
        <v>1.7969762419006479</v>
      </c>
      <c r="AL77" s="446">
        <f t="shared" si="60"/>
        <v>1.7494600431965444</v>
      </c>
      <c r="AM77" s="445">
        <f t="shared" si="60"/>
        <v>1.8401727861771058</v>
      </c>
      <c r="AN77" s="445">
        <f t="shared" si="60"/>
        <v>2.3390928725701943</v>
      </c>
      <c r="AO77" s="445">
        <f t="shared" si="60"/>
        <v>1.3736501079913608</v>
      </c>
      <c r="AP77" s="445">
        <f t="shared" si="60"/>
        <v>0.35637149028077753</v>
      </c>
      <c r="AQ77" s="446">
        <f t="shared" si="60"/>
        <v>0.7688984881209503</v>
      </c>
      <c r="AR77" s="446">
        <f t="shared" si="60"/>
        <v>2.1835853131749459</v>
      </c>
      <c r="AS77" s="446">
        <f t="shared" si="60"/>
        <v>1.2742980561555075</v>
      </c>
      <c r="AT77" s="446">
        <f t="shared" si="60"/>
        <v>0.68250539956803458</v>
      </c>
      <c r="AU77" s="446">
        <f t="shared" si="60"/>
        <v>1.5421166306695464</v>
      </c>
      <c r="AV77" s="447">
        <f t="shared" si="60"/>
        <v>1.4168466522678185</v>
      </c>
      <c r="AW77" s="448">
        <f t="shared" si="60"/>
        <v>17.323974082073434</v>
      </c>
      <c r="AX77" s="447">
        <f t="shared" ref="AX77:BF77" si="61">AX22/$E22</f>
        <v>1.8142548596112311</v>
      </c>
      <c r="AY77" s="446">
        <f t="shared" si="61"/>
        <v>2.0907127429805614</v>
      </c>
      <c r="AZ77" s="449">
        <f t="shared" si="61"/>
        <v>1.3282937365010798</v>
      </c>
      <c r="BA77" s="447">
        <f t="shared" si="61"/>
        <v>1.4989200863930885</v>
      </c>
      <c r="BB77" s="447">
        <f t="shared" si="61"/>
        <v>1.4730021598272138</v>
      </c>
      <c r="BC77" s="447">
        <f t="shared" si="61"/>
        <v>1.0064794816414686</v>
      </c>
      <c r="BD77" s="450">
        <f t="shared" si="61"/>
        <v>0.82289416846652264</v>
      </c>
      <c r="BE77" s="448">
        <f t="shared" si="61"/>
        <v>10.034557235421167</v>
      </c>
      <c r="BF77" s="451">
        <f t="shared" si="61"/>
        <v>66.9244060475162</v>
      </c>
    </row>
    <row r="78" spans="2:60" ht="27.95" customHeight="1">
      <c r="B78" s="363">
        <v>15</v>
      </c>
      <c r="C78" s="367" t="s">
        <v>141</v>
      </c>
      <c r="D78" s="364">
        <f t="shared" si="9"/>
        <v>445</v>
      </c>
      <c r="E78" s="365">
        <f t="shared" si="9"/>
        <v>445</v>
      </c>
      <c r="F78" s="366">
        <f t="shared" si="9"/>
        <v>1</v>
      </c>
      <c r="G78" s="445">
        <f t="shared" ref="G78:V78" si="62">G23/$E23</f>
        <v>1.550561797752809</v>
      </c>
      <c r="H78" s="446">
        <f t="shared" si="62"/>
        <v>1.5011235955056179</v>
      </c>
      <c r="I78" s="447">
        <f t="shared" si="62"/>
        <v>1.3977528089887641</v>
      </c>
      <c r="J78" s="446">
        <f t="shared" si="62"/>
        <v>1.8786516853932584</v>
      </c>
      <c r="K78" s="446">
        <f t="shared" si="62"/>
        <v>1.2741573033707865</v>
      </c>
      <c r="L78" s="445">
        <f t="shared" si="62"/>
        <v>1.7842696629213484</v>
      </c>
      <c r="M78" s="446">
        <f t="shared" si="62"/>
        <v>1.6089887640449438</v>
      </c>
      <c r="N78" s="446">
        <f t="shared" si="62"/>
        <v>0.77752808988764044</v>
      </c>
      <c r="O78" s="446">
        <f t="shared" si="62"/>
        <v>0.55955056179775275</v>
      </c>
      <c r="P78" s="446">
        <f t="shared" si="62"/>
        <v>0.98651685393258426</v>
      </c>
      <c r="Q78" s="446">
        <f t="shared" si="62"/>
        <v>0.74606741573033708</v>
      </c>
      <c r="R78" s="446">
        <f t="shared" si="62"/>
        <v>1.5101123595505619</v>
      </c>
      <c r="S78" s="446">
        <f t="shared" si="62"/>
        <v>1.6853932584269662</v>
      </c>
      <c r="T78" s="446">
        <f t="shared" si="62"/>
        <v>1.5910112359550561</v>
      </c>
      <c r="U78" s="447">
        <f t="shared" si="62"/>
        <v>1.8471910112359551</v>
      </c>
      <c r="V78" s="448">
        <f t="shared" si="62"/>
        <v>20.698876404494381</v>
      </c>
      <c r="W78" s="447">
        <f t="shared" ref="W78:AJ78" si="63">W23/$E23</f>
        <v>1.5662921348314607</v>
      </c>
      <c r="X78" s="447">
        <f t="shared" si="63"/>
        <v>1.5325842696629213</v>
      </c>
      <c r="Y78" s="446">
        <f t="shared" si="63"/>
        <v>1.3348314606741574</v>
      </c>
      <c r="Z78" s="446">
        <f t="shared" si="63"/>
        <v>1.9146067415730337</v>
      </c>
      <c r="AA78" s="446">
        <f t="shared" si="63"/>
        <v>2.393258426966292</v>
      </c>
      <c r="AB78" s="446">
        <f t="shared" si="63"/>
        <v>1.7662921348314606</v>
      </c>
      <c r="AC78" s="446">
        <f t="shared" si="63"/>
        <v>1.9325842696629214</v>
      </c>
      <c r="AD78" s="446">
        <f t="shared" si="63"/>
        <v>2.191011235955056</v>
      </c>
      <c r="AE78" s="446">
        <f t="shared" si="63"/>
        <v>1.752808988764045</v>
      </c>
      <c r="AF78" s="446">
        <f t="shared" si="63"/>
        <v>1.2337078651685394</v>
      </c>
      <c r="AG78" s="446">
        <f t="shared" si="63"/>
        <v>1.7123595505617977</v>
      </c>
      <c r="AH78" s="446">
        <f t="shared" si="63"/>
        <v>1.1415730337078651</v>
      </c>
      <c r="AI78" s="447">
        <f t="shared" si="63"/>
        <v>1.1370786516853932</v>
      </c>
      <c r="AJ78" s="448">
        <f t="shared" si="63"/>
        <v>21.608988764044945</v>
      </c>
      <c r="AK78" s="447">
        <f t="shared" ref="AK78:AW78" si="64">AK23/$E23</f>
        <v>1.8157303370786517</v>
      </c>
      <c r="AL78" s="446">
        <f t="shared" si="64"/>
        <v>1.8022471910112359</v>
      </c>
      <c r="AM78" s="445">
        <f t="shared" si="64"/>
        <v>1.9505617977528089</v>
      </c>
      <c r="AN78" s="445">
        <f t="shared" si="64"/>
        <v>2.548314606741573</v>
      </c>
      <c r="AO78" s="445">
        <f t="shared" si="64"/>
        <v>1.7932584269662921</v>
      </c>
      <c r="AP78" s="445">
        <f t="shared" si="64"/>
        <v>0.37977528089887641</v>
      </c>
      <c r="AQ78" s="446">
        <f t="shared" si="64"/>
        <v>0.77303370786516856</v>
      </c>
      <c r="AR78" s="446">
        <f t="shared" si="64"/>
        <v>1.9752808988764046</v>
      </c>
      <c r="AS78" s="446">
        <f t="shared" si="64"/>
        <v>1.1415730337078651</v>
      </c>
      <c r="AT78" s="446">
        <f t="shared" si="64"/>
        <v>1.002247191011236</v>
      </c>
      <c r="AU78" s="446">
        <f t="shared" si="64"/>
        <v>1.6179775280898876</v>
      </c>
      <c r="AV78" s="447">
        <f t="shared" si="64"/>
        <v>1.5775280898876405</v>
      </c>
      <c r="AW78" s="448">
        <f t="shared" si="64"/>
        <v>18.37752808988764</v>
      </c>
      <c r="AX78" s="447">
        <f t="shared" ref="AX78:BF78" si="65">AX23/$E23</f>
        <v>1.4921348314606742</v>
      </c>
      <c r="AY78" s="446">
        <f t="shared" si="65"/>
        <v>1.1865168539325843</v>
      </c>
      <c r="AZ78" s="449">
        <f t="shared" si="65"/>
        <v>1.2269662921348314</v>
      </c>
      <c r="BA78" s="447">
        <f t="shared" si="65"/>
        <v>1.2</v>
      </c>
      <c r="BB78" s="447">
        <f t="shared" si="65"/>
        <v>1.303370786516854</v>
      </c>
      <c r="BC78" s="447">
        <f t="shared" si="65"/>
        <v>1.0337078651685394</v>
      </c>
      <c r="BD78" s="450">
        <f t="shared" si="65"/>
        <v>0.72808988764044946</v>
      </c>
      <c r="BE78" s="448">
        <f t="shared" si="65"/>
        <v>8.1707865168539318</v>
      </c>
      <c r="BF78" s="451">
        <f t="shared" si="65"/>
        <v>68.856179775280893</v>
      </c>
    </row>
    <row r="79" spans="2:60" ht="27.95" customHeight="1">
      <c r="B79" s="363">
        <v>16</v>
      </c>
      <c r="C79" s="367" t="s">
        <v>142</v>
      </c>
      <c r="D79" s="364">
        <f t="shared" si="9"/>
        <v>476</v>
      </c>
      <c r="E79" s="365">
        <f t="shared" si="9"/>
        <v>476</v>
      </c>
      <c r="F79" s="366">
        <f t="shared" si="9"/>
        <v>1</v>
      </c>
      <c r="G79" s="445">
        <f t="shared" ref="G79:V79" si="66">G24/$E24</f>
        <v>1.7857142857142858</v>
      </c>
      <c r="H79" s="446">
        <f t="shared" si="66"/>
        <v>1.7352941176470589</v>
      </c>
      <c r="I79" s="447">
        <f t="shared" si="66"/>
        <v>1.6260504201680672</v>
      </c>
      <c r="J79" s="446">
        <f t="shared" si="66"/>
        <v>1.7478991596638656</v>
      </c>
      <c r="K79" s="446">
        <f t="shared" si="66"/>
        <v>0.86764705882352944</v>
      </c>
      <c r="L79" s="445">
        <f t="shared" si="66"/>
        <v>1.8109243697478992</v>
      </c>
      <c r="M79" s="446">
        <f t="shared" si="66"/>
        <v>1.5126050420168067</v>
      </c>
      <c r="N79" s="446">
        <f t="shared" si="66"/>
        <v>1.134453781512605</v>
      </c>
      <c r="O79" s="446">
        <f t="shared" si="66"/>
        <v>0.83193277310924374</v>
      </c>
      <c r="P79" s="446">
        <f t="shared" si="66"/>
        <v>0.96848739495798319</v>
      </c>
      <c r="Q79" s="446">
        <f t="shared" si="66"/>
        <v>0.90756302521008403</v>
      </c>
      <c r="R79" s="446">
        <f t="shared" si="66"/>
        <v>1.3613445378151261</v>
      </c>
      <c r="S79" s="446">
        <f t="shared" si="66"/>
        <v>1.6701680672268908</v>
      </c>
      <c r="T79" s="446">
        <f t="shared" si="66"/>
        <v>1.8025210084033614</v>
      </c>
      <c r="U79" s="447">
        <f t="shared" si="66"/>
        <v>1.8487394957983194</v>
      </c>
      <c r="V79" s="448">
        <f t="shared" si="66"/>
        <v>21.611344537815125</v>
      </c>
      <c r="W79" s="447">
        <f t="shared" ref="W79:AJ79" si="67">W24/$E24</f>
        <v>1.8739495798319328</v>
      </c>
      <c r="X79" s="447">
        <f t="shared" si="67"/>
        <v>1.8361344537815125</v>
      </c>
      <c r="Y79" s="446">
        <f t="shared" si="67"/>
        <v>1.6113445378151261</v>
      </c>
      <c r="Z79" s="446">
        <f t="shared" si="67"/>
        <v>1.8571428571428572</v>
      </c>
      <c r="AA79" s="446">
        <f t="shared" si="67"/>
        <v>2.5525210084033612</v>
      </c>
      <c r="AB79" s="446">
        <f t="shared" si="67"/>
        <v>1.8529411764705883</v>
      </c>
      <c r="AC79" s="446">
        <f t="shared" si="67"/>
        <v>1.9495798319327731</v>
      </c>
      <c r="AD79" s="446">
        <f t="shared" si="67"/>
        <v>2.327731092436975</v>
      </c>
      <c r="AE79" s="446">
        <f t="shared" si="67"/>
        <v>2.0924369747899161</v>
      </c>
      <c r="AF79" s="446">
        <f t="shared" si="67"/>
        <v>1.6260504201680672</v>
      </c>
      <c r="AG79" s="446">
        <f t="shared" si="67"/>
        <v>1.4159663865546219</v>
      </c>
      <c r="AH79" s="446">
        <f t="shared" si="67"/>
        <v>1.3277310924369747</v>
      </c>
      <c r="AI79" s="447">
        <f t="shared" si="67"/>
        <v>1.3277310924369747</v>
      </c>
      <c r="AJ79" s="448">
        <f t="shared" si="67"/>
        <v>23.65126050420168</v>
      </c>
      <c r="AK79" s="447">
        <f t="shared" ref="AK79:AW79" si="68">AK24/$E24</f>
        <v>1.819327731092437</v>
      </c>
      <c r="AL79" s="446">
        <f t="shared" si="68"/>
        <v>1.7563025210084033</v>
      </c>
      <c r="AM79" s="445">
        <f t="shared" si="68"/>
        <v>1.9453781512605042</v>
      </c>
      <c r="AN79" s="445">
        <f t="shared" si="68"/>
        <v>2.577731092436975</v>
      </c>
      <c r="AO79" s="445">
        <f t="shared" si="68"/>
        <v>1.5840336134453781</v>
      </c>
      <c r="AP79" s="445">
        <f t="shared" si="68"/>
        <v>0.42016806722689076</v>
      </c>
      <c r="AQ79" s="446">
        <f t="shared" si="68"/>
        <v>0.82563025210084029</v>
      </c>
      <c r="AR79" s="446">
        <f t="shared" si="68"/>
        <v>2.3130252100840338</v>
      </c>
      <c r="AS79" s="446">
        <f t="shared" si="68"/>
        <v>1.453781512605042</v>
      </c>
      <c r="AT79" s="446">
        <f t="shared" si="68"/>
        <v>0.87815126050420167</v>
      </c>
      <c r="AU79" s="446">
        <f t="shared" si="68"/>
        <v>1.6722689075630253</v>
      </c>
      <c r="AV79" s="447">
        <f t="shared" si="68"/>
        <v>1.6722689075630253</v>
      </c>
      <c r="AW79" s="448">
        <f t="shared" si="68"/>
        <v>18.918067226890756</v>
      </c>
      <c r="AX79" s="447">
        <f t="shared" ref="AX79:BF79" si="69">AX24/$E24</f>
        <v>1.6302521008403361</v>
      </c>
      <c r="AY79" s="446">
        <f t="shared" si="69"/>
        <v>1.4390756302521008</v>
      </c>
      <c r="AZ79" s="449">
        <f t="shared" si="69"/>
        <v>1.0714285714285714</v>
      </c>
      <c r="BA79" s="447">
        <f t="shared" si="69"/>
        <v>1.4075630252100841</v>
      </c>
      <c r="BB79" s="447">
        <f t="shared" si="69"/>
        <v>1.4957983193277311</v>
      </c>
      <c r="BC79" s="447">
        <f t="shared" si="69"/>
        <v>1.1932773109243697</v>
      </c>
      <c r="BD79" s="450">
        <f t="shared" si="69"/>
        <v>0.8214285714285714</v>
      </c>
      <c r="BE79" s="448">
        <f t="shared" si="69"/>
        <v>9.0588235294117645</v>
      </c>
      <c r="BF79" s="451">
        <f t="shared" si="69"/>
        <v>73.239495798319325</v>
      </c>
    </row>
    <row r="80" spans="2:60" ht="27.95" customHeight="1">
      <c r="B80" s="363">
        <v>17</v>
      </c>
      <c r="C80" s="367" t="s">
        <v>143</v>
      </c>
      <c r="D80" s="364">
        <f t="shared" si="9"/>
        <v>252</v>
      </c>
      <c r="E80" s="365">
        <f t="shared" si="9"/>
        <v>252</v>
      </c>
      <c r="F80" s="366">
        <f t="shared" si="9"/>
        <v>1</v>
      </c>
      <c r="G80" s="445">
        <f t="shared" ref="G80:V80" si="70">G25/$E25</f>
        <v>1.5396825396825398</v>
      </c>
      <c r="H80" s="446">
        <f t="shared" si="70"/>
        <v>1.373015873015873</v>
      </c>
      <c r="I80" s="447">
        <f t="shared" si="70"/>
        <v>1.1984126984126984</v>
      </c>
      <c r="J80" s="446">
        <f t="shared" si="70"/>
        <v>1.5873015873015872</v>
      </c>
      <c r="K80" s="446">
        <f t="shared" si="70"/>
        <v>0.6428571428571429</v>
      </c>
      <c r="L80" s="445">
        <f t="shared" si="70"/>
        <v>1.5634920634920635</v>
      </c>
      <c r="M80" s="446">
        <f t="shared" si="70"/>
        <v>1.0793650793650793</v>
      </c>
      <c r="N80" s="446">
        <f t="shared" si="70"/>
        <v>0.7142857142857143</v>
      </c>
      <c r="O80" s="446">
        <f t="shared" si="70"/>
        <v>0.34523809523809523</v>
      </c>
      <c r="P80" s="446">
        <f t="shared" si="70"/>
        <v>0.98809523809523814</v>
      </c>
      <c r="Q80" s="446">
        <f t="shared" si="70"/>
        <v>0.93650793650793651</v>
      </c>
      <c r="R80" s="446">
        <f t="shared" si="70"/>
        <v>1.6031746031746033</v>
      </c>
      <c r="S80" s="446">
        <f t="shared" si="70"/>
        <v>1.4920634920634921</v>
      </c>
      <c r="T80" s="446">
        <f t="shared" si="70"/>
        <v>1.7222222222222223</v>
      </c>
      <c r="U80" s="447">
        <f t="shared" si="70"/>
        <v>1.7063492063492063</v>
      </c>
      <c r="V80" s="448">
        <f t="shared" si="70"/>
        <v>18.49206349206349</v>
      </c>
      <c r="W80" s="447">
        <f t="shared" ref="W80:AJ80" si="71">W25/$E25</f>
        <v>1.626984126984127</v>
      </c>
      <c r="X80" s="447">
        <f t="shared" si="71"/>
        <v>1.4841269841269842</v>
      </c>
      <c r="Y80" s="446">
        <f t="shared" si="71"/>
        <v>1.3650793650793651</v>
      </c>
      <c r="Z80" s="446">
        <f t="shared" si="71"/>
        <v>1.7619047619047619</v>
      </c>
      <c r="AA80" s="446">
        <f t="shared" si="71"/>
        <v>2.3373015873015874</v>
      </c>
      <c r="AB80" s="446">
        <f t="shared" si="71"/>
        <v>1.873015873015873</v>
      </c>
      <c r="AC80" s="446">
        <f t="shared" si="71"/>
        <v>1.9047619047619047</v>
      </c>
      <c r="AD80" s="446">
        <f t="shared" si="71"/>
        <v>2.1190476190476191</v>
      </c>
      <c r="AE80" s="446">
        <f t="shared" si="71"/>
        <v>2.0476190476190474</v>
      </c>
      <c r="AF80" s="446">
        <f t="shared" si="71"/>
        <v>1.2380952380952381</v>
      </c>
      <c r="AG80" s="446">
        <f t="shared" si="71"/>
        <v>1.6190476190476191</v>
      </c>
      <c r="AH80" s="446">
        <f t="shared" si="71"/>
        <v>1.253968253968254</v>
      </c>
      <c r="AI80" s="447">
        <f t="shared" si="71"/>
        <v>1.3333333333333333</v>
      </c>
      <c r="AJ80" s="448">
        <f t="shared" si="71"/>
        <v>21.964285714285715</v>
      </c>
      <c r="AK80" s="447">
        <f t="shared" ref="AK80:AW80" si="72">AK25/$E25</f>
        <v>1.7936507936507937</v>
      </c>
      <c r="AL80" s="446">
        <f t="shared" si="72"/>
        <v>1.7619047619047619</v>
      </c>
      <c r="AM80" s="445">
        <f t="shared" si="72"/>
        <v>1.9523809523809523</v>
      </c>
      <c r="AN80" s="445">
        <f t="shared" si="72"/>
        <v>2.3928571428571428</v>
      </c>
      <c r="AO80" s="445">
        <f t="shared" si="72"/>
        <v>1.5476190476190477</v>
      </c>
      <c r="AP80" s="445">
        <f t="shared" si="72"/>
        <v>0.44047619047619047</v>
      </c>
      <c r="AQ80" s="446">
        <f t="shared" si="72"/>
        <v>0.81349206349206349</v>
      </c>
      <c r="AR80" s="446">
        <f t="shared" si="72"/>
        <v>2.3095238095238093</v>
      </c>
      <c r="AS80" s="446">
        <f t="shared" si="72"/>
        <v>1.1746031746031746</v>
      </c>
      <c r="AT80" s="446">
        <f t="shared" si="72"/>
        <v>0.90476190476190477</v>
      </c>
      <c r="AU80" s="446">
        <f t="shared" si="72"/>
        <v>1.5555555555555556</v>
      </c>
      <c r="AV80" s="447">
        <f t="shared" si="72"/>
        <v>1.5396825396825398</v>
      </c>
      <c r="AW80" s="448">
        <f t="shared" si="72"/>
        <v>18.186507936507937</v>
      </c>
      <c r="AX80" s="447">
        <f t="shared" ref="AX80:BF80" si="73">AX25/$E25</f>
        <v>1.5634920634920635</v>
      </c>
      <c r="AY80" s="446">
        <f t="shared" si="73"/>
        <v>1.4325396825396826</v>
      </c>
      <c r="AZ80" s="449">
        <f t="shared" si="73"/>
        <v>1.3571428571428572</v>
      </c>
      <c r="BA80" s="447">
        <f t="shared" si="73"/>
        <v>1.5238095238095237</v>
      </c>
      <c r="BB80" s="447">
        <f t="shared" si="73"/>
        <v>1.2777777777777777</v>
      </c>
      <c r="BC80" s="447">
        <f t="shared" si="73"/>
        <v>1.1507936507936507</v>
      </c>
      <c r="BD80" s="450">
        <f t="shared" si="73"/>
        <v>0.74603174603174605</v>
      </c>
      <c r="BE80" s="448">
        <f t="shared" si="73"/>
        <v>9.0515873015873023</v>
      </c>
      <c r="BF80" s="451">
        <f t="shared" si="73"/>
        <v>67.694444444444443</v>
      </c>
    </row>
    <row r="81" spans="2:58" ht="27.95" customHeight="1">
      <c r="B81" s="363">
        <v>18</v>
      </c>
      <c r="C81" s="367" t="s">
        <v>144</v>
      </c>
      <c r="D81" s="364">
        <f t="shared" si="9"/>
        <v>631</v>
      </c>
      <c r="E81" s="365">
        <f t="shared" si="9"/>
        <v>631</v>
      </c>
      <c r="F81" s="366">
        <f t="shared" si="9"/>
        <v>1</v>
      </c>
      <c r="G81" s="445">
        <f t="shared" ref="G81:V81" si="74">G26/$E26</f>
        <v>1.3914421553090333</v>
      </c>
      <c r="H81" s="446">
        <f t="shared" si="74"/>
        <v>1.1822503961965134</v>
      </c>
      <c r="I81" s="447">
        <f t="shared" si="74"/>
        <v>1.0935023771790808</v>
      </c>
      <c r="J81" s="446">
        <f t="shared" si="74"/>
        <v>1.635499207606973</v>
      </c>
      <c r="K81" s="446">
        <f t="shared" si="74"/>
        <v>0.41996830427892234</v>
      </c>
      <c r="L81" s="445">
        <f t="shared" si="74"/>
        <v>1.7749603803486529</v>
      </c>
      <c r="M81" s="446">
        <f t="shared" si="74"/>
        <v>1.4865293185419968</v>
      </c>
      <c r="N81" s="446">
        <f t="shared" si="74"/>
        <v>1.0237717908082409</v>
      </c>
      <c r="O81" s="446">
        <f t="shared" si="74"/>
        <v>0.48494453248811409</v>
      </c>
      <c r="P81" s="446">
        <f t="shared" si="74"/>
        <v>0.97622820919175912</v>
      </c>
      <c r="Q81" s="446">
        <f t="shared" si="74"/>
        <v>0.70047543581616478</v>
      </c>
      <c r="R81" s="446">
        <f t="shared" si="74"/>
        <v>1.4041204437400951</v>
      </c>
      <c r="S81" s="446">
        <f t="shared" si="74"/>
        <v>1.7147385103011092</v>
      </c>
      <c r="T81" s="446">
        <f t="shared" si="74"/>
        <v>1.8478605388272584</v>
      </c>
      <c r="U81" s="447">
        <f t="shared" si="74"/>
        <v>1.7971473851030111</v>
      </c>
      <c r="V81" s="448">
        <f t="shared" si="74"/>
        <v>18.933438985736924</v>
      </c>
      <c r="W81" s="447">
        <f t="shared" ref="W81:AJ81" si="75">W26/$E26</f>
        <v>1.5863708399366085</v>
      </c>
      <c r="X81" s="447">
        <f t="shared" si="75"/>
        <v>1.242472266244057</v>
      </c>
      <c r="Y81" s="446">
        <f t="shared" si="75"/>
        <v>1.1315372424722663</v>
      </c>
      <c r="Z81" s="446">
        <f t="shared" si="75"/>
        <v>1.7749603803486529</v>
      </c>
      <c r="AA81" s="446">
        <f t="shared" si="75"/>
        <v>2.3470681458003169</v>
      </c>
      <c r="AB81" s="446">
        <f t="shared" si="75"/>
        <v>1.803486529318542</v>
      </c>
      <c r="AC81" s="446">
        <f t="shared" si="75"/>
        <v>1.866877971473851</v>
      </c>
      <c r="AD81" s="446">
        <f t="shared" si="75"/>
        <v>1.8304278922345483</v>
      </c>
      <c r="AE81" s="446">
        <f t="shared" si="75"/>
        <v>2.1870047543581617</v>
      </c>
      <c r="AF81" s="446">
        <f t="shared" si="75"/>
        <v>1.8161648177496037</v>
      </c>
      <c r="AG81" s="446">
        <f t="shared" si="75"/>
        <v>1.3946117274167988</v>
      </c>
      <c r="AH81" s="446">
        <f t="shared" si="75"/>
        <v>1.1283676703645007</v>
      </c>
      <c r="AI81" s="447">
        <f t="shared" si="75"/>
        <v>1.1727416798732171</v>
      </c>
      <c r="AJ81" s="448">
        <f t="shared" si="75"/>
        <v>21.282091917591124</v>
      </c>
      <c r="AK81" s="447">
        <f t="shared" ref="AK81:AW81" si="76">AK26/$E26</f>
        <v>1.7591125198098256</v>
      </c>
      <c r="AL81" s="446">
        <f t="shared" si="76"/>
        <v>1.7210776545166402</v>
      </c>
      <c r="AM81" s="445">
        <f t="shared" si="76"/>
        <v>1.8795562599049129</v>
      </c>
      <c r="AN81" s="445">
        <f t="shared" si="76"/>
        <v>2.3201267828843104</v>
      </c>
      <c r="AO81" s="445">
        <f t="shared" si="76"/>
        <v>1.3724247226624406</v>
      </c>
      <c r="AP81" s="445">
        <f t="shared" si="76"/>
        <v>0.3549920760697306</v>
      </c>
      <c r="AQ81" s="446">
        <f t="shared" si="76"/>
        <v>0.8066561014263075</v>
      </c>
      <c r="AR81" s="446">
        <f t="shared" si="76"/>
        <v>2.1584786053882725</v>
      </c>
      <c r="AS81" s="446">
        <f t="shared" si="76"/>
        <v>1.1188589540412044</v>
      </c>
      <c r="AT81" s="446">
        <f t="shared" si="76"/>
        <v>0.55784469096671951</v>
      </c>
      <c r="AU81" s="446">
        <f t="shared" si="76"/>
        <v>1.4865293185419968</v>
      </c>
      <c r="AV81" s="447">
        <f t="shared" si="76"/>
        <v>1.4421553090332806</v>
      </c>
      <c r="AW81" s="448">
        <f t="shared" si="76"/>
        <v>16.977812995245642</v>
      </c>
      <c r="AX81" s="447">
        <f t="shared" ref="AX81:BF81" si="77">AX26/$E26</f>
        <v>1.9683042789223455</v>
      </c>
      <c r="AY81" s="446">
        <f t="shared" si="77"/>
        <v>2.5007923930269413</v>
      </c>
      <c r="AZ81" s="449">
        <f t="shared" si="77"/>
        <v>1.1410459587955626</v>
      </c>
      <c r="BA81" s="447">
        <f t="shared" si="77"/>
        <v>1.6418383518225039</v>
      </c>
      <c r="BB81" s="447">
        <f t="shared" si="77"/>
        <v>1.12202852614897</v>
      </c>
      <c r="BC81" s="447">
        <f t="shared" si="77"/>
        <v>1.0935023771790808</v>
      </c>
      <c r="BD81" s="450">
        <f t="shared" si="77"/>
        <v>0.68621236133122032</v>
      </c>
      <c r="BE81" s="448">
        <f t="shared" si="77"/>
        <v>10.153724247226624</v>
      </c>
      <c r="BF81" s="451">
        <f t="shared" si="77"/>
        <v>67.347068145800321</v>
      </c>
    </row>
    <row r="82" spans="2:58" ht="27.95" customHeight="1">
      <c r="B82" s="363">
        <v>19</v>
      </c>
      <c r="C82" s="367" t="s">
        <v>145</v>
      </c>
      <c r="D82" s="364">
        <f t="shared" si="9"/>
        <v>629</v>
      </c>
      <c r="E82" s="365">
        <f t="shared" si="9"/>
        <v>526</v>
      </c>
      <c r="F82" s="366">
        <f t="shared" si="9"/>
        <v>0.83624801271860094</v>
      </c>
      <c r="G82" s="445">
        <f t="shared" ref="G82:V82" si="78">G27/$E27</f>
        <v>1.5323193916349811</v>
      </c>
      <c r="H82" s="446">
        <f t="shared" si="78"/>
        <v>1.3954372623574145</v>
      </c>
      <c r="I82" s="447">
        <f t="shared" si="78"/>
        <v>1.1825095057034221</v>
      </c>
      <c r="J82" s="446">
        <f t="shared" si="78"/>
        <v>1.4942965779467681</v>
      </c>
      <c r="K82" s="446">
        <f t="shared" si="78"/>
        <v>0.64638783269961975</v>
      </c>
      <c r="L82" s="445">
        <f t="shared" si="78"/>
        <v>1.520912547528517</v>
      </c>
      <c r="M82" s="446">
        <f t="shared" si="78"/>
        <v>1.2243346007604563</v>
      </c>
      <c r="N82" s="446">
        <f t="shared" si="78"/>
        <v>0.65779467680608361</v>
      </c>
      <c r="O82" s="446">
        <f t="shared" si="78"/>
        <v>0.5513307984790875</v>
      </c>
      <c r="P82" s="446">
        <f t="shared" si="78"/>
        <v>0.96007604562737647</v>
      </c>
      <c r="Q82" s="446">
        <f t="shared" si="78"/>
        <v>0.58935361216730042</v>
      </c>
      <c r="R82" s="446">
        <f t="shared" si="78"/>
        <v>1.1520912547528517</v>
      </c>
      <c r="S82" s="446">
        <f t="shared" si="78"/>
        <v>1.6045627376425855</v>
      </c>
      <c r="T82" s="446">
        <f t="shared" si="78"/>
        <v>1.7072243346007605</v>
      </c>
      <c r="U82" s="447">
        <f t="shared" si="78"/>
        <v>1.5627376425855513</v>
      </c>
      <c r="V82" s="448">
        <f t="shared" si="78"/>
        <v>17.781368821292777</v>
      </c>
      <c r="W82" s="447">
        <f t="shared" ref="W82:AJ82" si="79">W27/$E27</f>
        <v>1.5893536121673004</v>
      </c>
      <c r="X82" s="447">
        <f t="shared" si="79"/>
        <v>1.5665399239543727</v>
      </c>
      <c r="Y82" s="446">
        <f t="shared" si="79"/>
        <v>1.2433460076045628</v>
      </c>
      <c r="Z82" s="446">
        <f t="shared" si="79"/>
        <v>1.832699619771863</v>
      </c>
      <c r="AA82" s="446">
        <f t="shared" si="79"/>
        <v>2.3859315589353614</v>
      </c>
      <c r="AB82" s="446">
        <f t="shared" si="79"/>
        <v>1.6806083650190113</v>
      </c>
      <c r="AC82" s="446">
        <f t="shared" si="79"/>
        <v>1.752851711026616</v>
      </c>
      <c r="AD82" s="446">
        <f t="shared" si="79"/>
        <v>1.773764258555133</v>
      </c>
      <c r="AE82" s="446">
        <f t="shared" si="79"/>
        <v>1.7623574144486691</v>
      </c>
      <c r="AF82" s="446">
        <f t="shared" si="79"/>
        <v>1.2775665399239544</v>
      </c>
      <c r="AG82" s="446">
        <f t="shared" si="79"/>
        <v>1.0570342205323193</v>
      </c>
      <c r="AH82" s="446">
        <f t="shared" si="79"/>
        <v>0.83269961977186313</v>
      </c>
      <c r="AI82" s="447">
        <f t="shared" si="79"/>
        <v>1.0418250950570342</v>
      </c>
      <c r="AJ82" s="448">
        <f t="shared" si="79"/>
        <v>19.79657794676806</v>
      </c>
      <c r="AK82" s="447">
        <f t="shared" ref="AK82:AW82" si="80">AK27/$E27</f>
        <v>1.7832699619771863</v>
      </c>
      <c r="AL82" s="446">
        <f t="shared" si="80"/>
        <v>1.7338403041825095</v>
      </c>
      <c r="AM82" s="445">
        <f t="shared" si="80"/>
        <v>1.9087452471482891</v>
      </c>
      <c r="AN82" s="445">
        <f t="shared" si="80"/>
        <v>2.2186311787072244</v>
      </c>
      <c r="AO82" s="445">
        <f t="shared" si="80"/>
        <v>1.55893536121673</v>
      </c>
      <c r="AP82" s="445">
        <f t="shared" si="80"/>
        <v>0.31749049429657794</v>
      </c>
      <c r="AQ82" s="446">
        <f t="shared" si="80"/>
        <v>0.77186311787072248</v>
      </c>
      <c r="AR82" s="446">
        <f t="shared" si="80"/>
        <v>2.2585551330798479</v>
      </c>
      <c r="AS82" s="446">
        <f t="shared" si="80"/>
        <v>1.0532319391634981</v>
      </c>
      <c r="AT82" s="446">
        <f t="shared" si="80"/>
        <v>0.75665399239543729</v>
      </c>
      <c r="AU82" s="446">
        <f t="shared" si="80"/>
        <v>1.5399239543726235</v>
      </c>
      <c r="AV82" s="447">
        <f t="shared" si="80"/>
        <v>1.5361216730038023</v>
      </c>
      <c r="AW82" s="448">
        <f t="shared" si="80"/>
        <v>17.437262357414447</v>
      </c>
      <c r="AX82" s="447">
        <f t="shared" ref="AX82:BF82" si="81">AX27/$E27</f>
        <v>1.897338403041825</v>
      </c>
      <c r="AY82" s="446">
        <f t="shared" si="81"/>
        <v>2.2794676806083651</v>
      </c>
      <c r="AZ82" s="449">
        <f t="shared" si="81"/>
        <v>1.020912547528517</v>
      </c>
      <c r="BA82" s="447">
        <f t="shared" si="81"/>
        <v>1.456273764258555</v>
      </c>
      <c r="BB82" s="447">
        <f t="shared" si="81"/>
        <v>1.1749049429657794</v>
      </c>
      <c r="BC82" s="447">
        <f t="shared" si="81"/>
        <v>0.87832699619771859</v>
      </c>
      <c r="BD82" s="450">
        <f t="shared" si="81"/>
        <v>0.71482889733840305</v>
      </c>
      <c r="BE82" s="448">
        <f t="shared" si="81"/>
        <v>9.422053231939163</v>
      </c>
      <c r="BF82" s="451">
        <f t="shared" si="81"/>
        <v>64.437262357414454</v>
      </c>
    </row>
    <row r="83" spans="2:58" ht="27.95" customHeight="1">
      <c r="B83" s="363">
        <v>20</v>
      </c>
      <c r="C83" s="367" t="s">
        <v>146</v>
      </c>
      <c r="D83" s="364">
        <f t="shared" si="9"/>
        <v>402</v>
      </c>
      <c r="E83" s="365">
        <f t="shared" si="9"/>
        <v>368</v>
      </c>
      <c r="F83" s="366">
        <f t="shared" si="9"/>
        <v>0.91542288557213936</v>
      </c>
      <c r="G83" s="445">
        <f t="shared" ref="G83:V83" si="82">G28/$E28</f>
        <v>1.486413043478261</v>
      </c>
      <c r="H83" s="446">
        <f t="shared" si="82"/>
        <v>1.4891304347826086</v>
      </c>
      <c r="I83" s="447">
        <f t="shared" si="82"/>
        <v>1.3369565217391304</v>
      </c>
      <c r="J83" s="446">
        <f t="shared" si="82"/>
        <v>1.3097826086956521</v>
      </c>
      <c r="K83" s="446">
        <f t="shared" si="82"/>
        <v>0.47282608695652173</v>
      </c>
      <c r="L83" s="445">
        <f t="shared" si="82"/>
        <v>1.6195652173913044</v>
      </c>
      <c r="M83" s="446">
        <f t="shared" si="82"/>
        <v>1.3858695652173914</v>
      </c>
      <c r="N83" s="446">
        <f t="shared" si="82"/>
        <v>0.75271739130434778</v>
      </c>
      <c r="O83" s="446">
        <f t="shared" si="82"/>
        <v>0.52989130434782605</v>
      </c>
      <c r="P83" s="446">
        <f t="shared" si="82"/>
        <v>0.98097826086956519</v>
      </c>
      <c r="Q83" s="446">
        <f t="shared" si="82"/>
        <v>0.69021739130434778</v>
      </c>
      <c r="R83" s="446">
        <f t="shared" si="82"/>
        <v>1.111413043478261</v>
      </c>
      <c r="S83" s="446">
        <f t="shared" si="82"/>
        <v>1.5842391304347827</v>
      </c>
      <c r="T83" s="446">
        <f t="shared" si="82"/>
        <v>1.7717391304347827</v>
      </c>
      <c r="U83" s="447">
        <f t="shared" si="82"/>
        <v>1.7418478260869565</v>
      </c>
      <c r="V83" s="448">
        <f t="shared" si="82"/>
        <v>18.263586956521738</v>
      </c>
      <c r="W83" s="447">
        <f t="shared" ref="W83:AJ83" si="83">W28/$E28</f>
        <v>1.5027173913043479</v>
      </c>
      <c r="X83" s="447">
        <f t="shared" si="83"/>
        <v>1.6902173913043479</v>
      </c>
      <c r="Y83" s="446">
        <f t="shared" si="83"/>
        <v>1.4184782608695652</v>
      </c>
      <c r="Z83" s="446">
        <f t="shared" si="83"/>
        <v>1.5434782608695652</v>
      </c>
      <c r="AA83" s="446">
        <f t="shared" si="83"/>
        <v>2.3260869565217392</v>
      </c>
      <c r="AB83" s="446">
        <f t="shared" si="83"/>
        <v>1.7527173913043479</v>
      </c>
      <c r="AC83" s="446">
        <f t="shared" si="83"/>
        <v>1.8423913043478262</v>
      </c>
      <c r="AD83" s="446">
        <f t="shared" si="83"/>
        <v>1.6820652173913044</v>
      </c>
      <c r="AE83" s="446">
        <f t="shared" si="83"/>
        <v>1.8288043478260869</v>
      </c>
      <c r="AF83" s="446">
        <f t="shared" si="83"/>
        <v>1.4809782608695652</v>
      </c>
      <c r="AG83" s="446">
        <f t="shared" si="83"/>
        <v>0.85326086956521741</v>
      </c>
      <c r="AH83" s="446">
        <f t="shared" si="83"/>
        <v>0.80163043478260865</v>
      </c>
      <c r="AI83" s="447">
        <f t="shared" si="83"/>
        <v>1.0244565217391304</v>
      </c>
      <c r="AJ83" s="448">
        <f t="shared" si="83"/>
        <v>19.747282608695652</v>
      </c>
      <c r="AK83" s="447">
        <f t="shared" ref="AK83:AW83" si="84">AK28/$E28</f>
        <v>1.7771739130434783</v>
      </c>
      <c r="AL83" s="446">
        <f t="shared" si="84"/>
        <v>1.75</v>
      </c>
      <c r="AM83" s="445">
        <f t="shared" si="84"/>
        <v>1.9619565217391304</v>
      </c>
      <c r="AN83" s="445">
        <f t="shared" si="84"/>
        <v>2.2336956521739131</v>
      </c>
      <c r="AO83" s="445">
        <f t="shared" si="84"/>
        <v>1.6413043478260869</v>
      </c>
      <c r="AP83" s="445">
        <f t="shared" si="84"/>
        <v>0.35054347826086957</v>
      </c>
      <c r="AQ83" s="446">
        <f t="shared" si="84"/>
        <v>0.78260869565217395</v>
      </c>
      <c r="AR83" s="446">
        <f t="shared" si="84"/>
        <v>2.0217391304347827</v>
      </c>
      <c r="AS83" s="446">
        <f t="shared" si="84"/>
        <v>0.86141304347826086</v>
      </c>
      <c r="AT83" s="446">
        <f t="shared" si="84"/>
        <v>0.60869565217391308</v>
      </c>
      <c r="AU83" s="446">
        <f t="shared" si="84"/>
        <v>1.4918478260869565</v>
      </c>
      <c r="AV83" s="447">
        <f t="shared" si="84"/>
        <v>1.6032608695652173</v>
      </c>
      <c r="AW83" s="448">
        <f t="shared" si="84"/>
        <v>17.084239130434781</v>
      </c>
      <c r="AX83" s="447">
        <f t="shared" ref="AX83:BF83" si="85">AX28/$E28</f>
        <v>1.861413043478261</v>
      </c>
      <c r="AY83" s="446">
        <f t="shared" si="85"/>
        <v>2.089673913043478</v>
      </c>
      <c r="AZ83" s="449">
        <f t="shared" si="85"/>
        <v>0.98641304347826086</v>
      </c>
      <c r="BA83" s="447">
        <f t="shared" si="85"/>
        <v>1.3967391304347827</v>
      </c>
      <c r="BB83" s="447">
        <f t="shared" si="85"/>
        <v>1.3505434782608696</v>
      </c>
      <c r="BC83" s="447">
        <f t="shared" si="85"/>
        <v>0.99456521739130432</v>
      </c>
      <c r="BD83" s="450">
        <f t="shared" si="85"/>
        <v>0.77173913043478259</v>
      </c>
      <c r="BE83" s="448">
        <f t="shared" si="85"/>
        <v>9.4510869565217384</v>
      </c>
      <c r="BF83" s="451">
        <f t="shared" si="85"/>
        <v>64.546195652173907</v>
      </c>
    </row>
    <row r="84" spans="2:58" ht="27.95" customHeight="1">
      <c r="B84" s="363">
        <v>21</v>
      </c>
      <c r="C84" s="367" t="s">
        <v>147</v>
      </c>
      <c r="D84" s="364">
        <f t="shared" si="9"/>
        <v>427</v>
      </c>
      <c r="E84" s="365">
        <f t="shared" si="9"/>
        <v>425</v>
      </c>
      <c r="F84" s="366">
        <f t="shared" si="9"/>
        <v>0.99531615925058547</v>
      </c>
      <c r="G84" s="445">
        <f t="shared" ref="G84:V84" si="86">G29/$E29</f>
        <v>1.571764705882353</v>
      </c>
      <c r="H84" s="446">
        <f t="shared" si="86"/>
        <v>1.4823529411764707</v>
      </c>
      <c r="I84" s="447">
        <f t="shared" si="86"/>
        <v>1.2611764705882353</v>
      </c>
      <c r="J84" s="446">
        <f t="shared" si="86"/>
        <v>1.7364705882352942</v>
      </c>
      <c r="K84" s="446">
        <f t="shared" si="86"/>
        <v>0.76470588235294112</v>
      </c>
      <c r="L84" s="445">
        <f t="shared" si="86"/>
        <v>1.7458823529411764</v>
      </c>
      <c r="M84" s="446">
        <f t="shared" si="86"/>
        <v>1.4611764705882353</v>
      </c>
      <c r="N84" s="446">
        <f t="shared" si="86"/>
        <v>0.74352941176470588</v>
      </c>
      <c r="O84" s="446">
        <f t="shared" si="86"/>
        <v>0.52470588235294113</v>
      </c>
      <c r="P84" s="446">
        <f t="shared" si="86"/>
        <v>0.97176470588235297</v>
      </c>
      <c r="Q84" s="446">
        <f t="shared" si="86"/>
        <v>0.74823529411764711</v>
      </c>
      <c r="R84" s="446">
        <f t="shared" si="86"/>
        <v>1.2941176470588236</v>
      </c>
      <c r="S84" s="446">
        <f t="shared" si="86"/>
        <v>1.4823529411764707</v>
      </c>
      <c r="T84" s="446">
        <f t="shared" si="86"/>
        <v>1.6988235294117646</v>
      </c>
      <c r="U84" s="447">
        <f t="shared" si="86"/>
        <v>1.7411764705882353</v>
      </c>
      <c r="V84" s="448">
        <f t="shared" si="86"/>
        <v>19.228235294117646</v>
      </c>
      <c r="W84" s="447">
        <f t="shared" ref="W84:AJ84" si="87">W29/$E29</f>
        <v>1.6423529411764706</v>
      </c>
      <c r="X84" s="447">
        <f t="shared" si="87"/>
        <v>1.6705882352941177</v>
      </c>
      <c r="Y84" s="446">
        <f t="shared" si="87"/>
        <v>1.3364705882352941</v>
      </c>
      <c r="Z84" s="446">
        <f t="shared" si="87"/>
        <v>1.9247058823529413</v>
      </c>
      <c r="AA84" s="446">
        <f t="shared" si="87"/>
        <v>2.3505882352941176</v>
      </c>
      <c r="AB84" s="446">
        <f t="shared" si="87"/>
        <v>1.6658823529411764</v>
      </c>
      <c r="AC84" s="446">
        <f t="shared" si="87"/>
        <v>1.8729411764705883</v>
      </c>
      <c r="AD84" s="446">
        <f t="shared" si="87"/>
        <v>1.8494117647058823</v>
      </c>
      <c r="AE84" s="446">
        <f t="shared" si="87"/>
        <v>2.1176470588235294</v>
      </c>
      <c r="AF84" s="446">
        <f t="shared" si="87"/>
        <v>1.6305882352941177</v>
      </c>
      <c r="AG84" s="446">
        <f t="shared" si="87"/>
        <v>1.3552941176470588</v>
      </c>
      <c r="AH84" s="446">
        <f t="shared" si="87"/>
        <v>0.98352941176470587</v>
      </c>
      <c r="AI84" s="447">
        <f t="shared" si="87"/>
        <v>1.1858823529411764</v>
      </c>
      <c r="AJ84" s="448">
        <f t="shared" si="87"/>
        <v>21.585882352941177</v>
      </c>
      <c r="AK84" s="447">
        <f t="shared" ref="AK84:AW84" si="88">AK29/$E29</f>
        <v>1.7647058823529411</v>
      </c>
      <c r="AL84" s="446">
        <f t="shared" si="88"/>
        <v>1.703529411764706</v>
      </c>
      <c r="AM84" s="445">
        <f t="shared" si="88"/>
        <v>1.8729411764705883</v>
      </c>
      <c r="AN84" s="445">
        <f t="shared" si="88"/>
        <v>2.3929411764705883</v>
      </c>
      <c r="AO84" s="445">
        <f t="shared" si="88"/>
        <v>1.6705882352941177</v>
      </c>
      <c r="AP84" s="445">
        <f t="shared" si="88"/>
        <v>0.34352941176470586</v>
      </c>
      <c r="AQ84" s="446">
        <f t="shared" si="88"/>
        <v>0.8447058823529412</v>
      </c>
      <c r="AR84" s="446">
        <f t="shared" si="88"/>
        <v>2.0611764705882352</v>
      </c>
      <c r="AS84" s="446">
        <f t="shared" si="88"/>
        <v>1.2376470588235293</v>
      </c>
      <c r="AT84" s="446">
        <f t="shared" si="88"/>
        <v>0.73411764705882354</v>
      </c>
      <c r="AU84" s="446">
        <f t="shared" si="88"/>
        <v>1.6988235294117646</v>
      </c>
      <c r="AV84" s="447">
        <f t="shared" si="88"/>
        <v>1.7223529411764706</v>
      </c>
      <c r="AW84" s="448">
        <f t="shared" si="88"/>
        <v>18.047058823529412</v>
      </c>
      <c r="AX84" s="447">
        <f t="shared" ref="AX84:BF84" si="89">AX29/$E29</f>
        <v>1.8870588235294117</v>
      </c>
      <c r="AY84" s="446">
        <f t="shared" si="89"/>
        <v>2.2870588235294118</v>
      </c>
      <c r="AZ84" s="449">
        <f t="shared" si="89"/>
        <v>1.0094117647058825</v>
      </c>
      <c r="BA84" s="447">
        <f t="shared" si="89"/>
        <v>1.5811764705882352</v>
      </c>
      <c r="BB84" s="447">
        <f t="shared" si="89"/>
        <v>1.52</v>
      </c>
      <c r="BC84" s="447">
        <f t="shared" si="89"/>
        <v>0.94117647058823528</v>
      </c>
      <c r="BD84" s="450">
        <f t="shared" si="89"/>
        <v>0.8</v>
      </c>
      <c r="BE84" s="448">
        <f t="shared" si="89"/>
        <v>10.025882352941176</v>
      </c>
      <c r="BF84" s="451">
        <f t="shared" si="89"/>
        <v>68.887058823529415</v>
      </c>
    </row>
    <row r="85" spans="2:58" ht="27.95" customHeight="1">
      <c r="B85" s="363">
        <v>22</v>
      </c>
      <c r="C85" s="367" t="s">
        <v>148</v>
      </c>
      <c r="D85" s="364">
        <f t="shared" si="9"/>
        <v>276</v>
      </c>
      <c r="E85" s="365">
        <f t="shared" si="9"/>
        <v>272</v>
      </c>
      <c r="F85" s="366">
        <f t="shared" si="9"/>
        <v>0.98550724637681164</v>
      </c>
      <c r="G85" s="445">
        <f t="shared" ref="G85:V85" si="90">G30/$E30</f>
        <v>1.5661764705882353</v>
      </c>
      <c r="H85" s="446">
        <f t="shared" si="90"/>
        <v>1.5220588235294117</v>
      </c>
      <c r="I85" s="447">
        <f t="shared" si="90"/>
        <v>1.2352941176470589</v>
      </c>
      <c r="J85" s="446">
        <f t="shared" si="90"/>
        <v>1.8529411764705883</v>
      </c>
      <c r="K85" s="446">
        <f t="shared" si="90"/>
        <v>1.125</v>
      </c>
      <c r="L85" s="445">
        <f t="shared" si="90"/>
        <v>1.6838235294117647</v>
      </c>
      <c r="M85" s="446">
        <f t="shared" si="90"/>
        <v>1.4080882352941178</v>
      </c>
      <c r="N85" s="446">
        <f t="shared" si="90"/>
        <v>0.91176470588235292</v>
      </c>
      <c r="O85" s="446">
        <f t="shared" si="90"/>
        <v>0.5625</v>
      </c>
      <c r="P85" s="446">
        <f t="shared" si="90"/>
        <v>0.95220588235294112</v>
      </c>
      <c r="Q85" s="446">
        <f t="shared" si="90"/>
        <v>0.84558823529411764</v>
      </c>
      <c r="R85" s="446">
        <f t="shared" si="90"/>
        <v>1.5735294117647058</v>
      </c>
      <c r="S85" s="446">
        <f t="shared" si="90"/>
        <v>1.7647058823529411</v>
      </c>
      <c r="T85" s="446">
        <f t="shared" si="90"/>
        <v>1.5955882352941178</v>
      </c>
      <c r="U85" s="447">
        <f t="shared" si="90"/>
        <v>1.7352941176470589</v>
      </c>
      <c r="V85" s="448">
        <f t="shared" si="90"/>
        <v>20.334558823529413</v>
      </c>
      <c r="W85" s="447">
        <f t="shared" ref="W85:AJ85" si="91">W30/$E30</f>
        <v>1.5036764705882353</v>
      </c>
      <c r="X85" s="447">
        <f t="shared" si="91"/>
        <v>1.5514705882352942</v>
      </c>
      <c r="Y85" s="446">
        <f t="shared" si="91"/>
        <v>1.1691176470588236</v>
      </c>
      <c r="Z85" s="446">
        <f t="shared" si="91"/>
        <v>1.875</v>
      </c>
      <c r="AA85" s="446">
        <f t="shared" si="91"/>
        <v>2.3676470588235294</v>
      </c>
      <c r="AB85" s="446">
        <f t="shared" si="91"/>
        <v>1.7794117647058822</v>
      </c>
      <c r="AC85" s="446">
        <f t="shared" si="91"/>
        <v>1.8235294117647058</v>
      </c>
      <c r="AD85" s="446">
        <f t="shared" si="91"/>
        <v>2.1727941176470589</v>
      </c>
      <c r="AE85" s="446">
        <f t="shared" si="91"/>
        <v>1.9301470588235294</v>
      </c>
      <c r="AF85" s="446">
        <f t="shared" si="91"/>
        <v>1.7095588235294117</v>
      </c>
      <c r="AG85" s="446">
        <f t="shared" si="91"/>
        <v>1.125</v>
      </c>
      <c r="AH85" s="446">
        <f t="shared" si="91"/>
        <v>0.94117647058823528</v>
      </c>
      <c r="AI85" s="447">
        <f t="shared" si="91"/>
        <v>0.92647058823529416</v>
      </c>
      <c r="AJ85" s="448">
        <f t="shared" si="91"/>
        <v>20.875</v>
      </c>
      <c r="AK85" s="447">
        <f t="shared" ref="AK85:AW85" si="92">AK30/$E30</f>
        <v>1.786764705882353</v>
      </c>
      <c r="AL85" s="446">
        <f t="shared" si="92"/>
        <v>1.7941176470588236</v>
      </c>
      <c r="AM85" s="445">
        <f t="shared" si="92"/>
        <v>1.9191176470588236</v>
      </c>
      <c r="AN85" s="445">
        <f t="shared" si="92"/>
        <v>2.2279411764705883</v>
      </c>
      <c r="AO85" s="445">
        <f t="shared" si="92"/>
        <v>1.6470588235294117</v>
      </c>
      <c r="AP85" s="445">
        <f t="shared" si="92"/>
        <v>0.375</v>
      </c>
      <c r="AQ85" s="446">
        <f t="shared" si="92"/>
        <v>0.73161764705882348</v>
      </c>
      <c r="AR85" s="446">
        <f t="shared" si="92"/>
        <v>2.0073529411764706</v>
      </c>
      <c r="AS85" s="446">
        <f t="shared" si="92"/>
        <v>1.3014705882352942</v>
      </c>
      <c r="AT85" s="446">
        <f t="shared" si="92"/>
        <v>1.3235294117647058</v>
      </c>
      <c r="AU85" s="446">
        <f t="shared" si="92"/>
        <v>1.4926470588235294</v>
      </c>
      <c r="AV85" s="447">
        <f t="shared" si="92"/>
        <v>1.5735294117647058</v>
      </c>
      <c r="AW85" s="448">
        <f t="shared" si="92"/>
        <v>18.180147058823529</v>
      </c>
      <c r="AX85" s="447">
        <f t="shared" ref="AX85:BF85" si="93">AX30/$E30</f>
        <v>1.8529411764705883</v>
      </c>
      <c r="AY85" s="446">
        <f t="shared" si="93"/>
        <v>1.8051470588235294</v>
      </c>
      <c r="AZ85" s="449">
        <f t="shared" si="93"/>
        <v>1.1801470588235294</v>
      </c>
      <c r="BA85" s="447">
        <f t="shared" si="93"/>
        <v>1.2279411764705883</v>
      </c>
      <c r="BB85" s="447">
        <f t="shared" si="93"/>
        <v>1.2279411764705883</v>
      </c>
      <c r="BC85" s="447">
        <f t="shared" si="93"/>
        <v>0.79411764705882348</v>
      </c>
      <c r="BD85" s="450">
        <f t="shared" si="93"/>
        <v>0.63970588235294112</v>
      </c>
      <c r="BE85" s="448">
        <f t="shared" si="93"/>
        <v>8.7279411764705888</v>
      </c>
      <c r="BF85" s="451">
        <f t="shared" si="93"/>
        <v>68.117647058823536</v>
      </c>
    </row>
    <row r="86" spans="2:58" ht="27.95" customHeight="1">
      <c r="B86" s="363">
        <v>23</v>
      </c>
      <c r="C86" s="367" t="s">
        <v>149</v>
      </c>
      <c r="D86" s="364">
        <f t="shared" si="9"/>
        <v>264</v>
      </c>
      <c r="E86" s="365">
        <f t="shared" si="9"/>
        <v>254</v>
      </c>
      <c r="F86" s="366">
        <f t="shared" si="9"/>
        <v>0.96212121212121215</v>
      </c>
      <c r="G86" s="445">
        <f t="shared" ref="G86:V86" si="94">G31/$E31</f>
        <v>1.5984251968503937</v>
      </c>
      <c r="H86" s="446">
        <f t="shared" si="94"/>
        <v>1.4330708661417322</v>
      </c>
      <c r="I86" s="447">
        <f t="shared" si="94"/>
        <v>1.3149606299212599</v>
      </c>
      <c r="J86" s="446">
        <f t="shared" si="94"/>
        <v>1.5039370078740157</v>
      </c>
      <c r="K86" s="446">
        <f t="shared" si="94"/>
        <v>0.59448818897637801</v>
      </c>
      <c r="L86" s="445">
        <f t="shared" si="94"/>
        <v>1.6062992125984252</v>
      </c>
      <c r="M86" s="446">
        <f t="shared" si="94"/>
        <v>1.295275590551181</v>
      </c>
      <c r="N86" s="446">
        <f t="shared" si="94"/>
        <v>0.75590551181102361</v>
      </c>
      <c r="O86" s="446">
        <f t="shared" si="94"/>
        <v>0.47244094488188976</v>
      </c>
      <c r="P86" s="446">
        <f t="shared" si="94"/>
        <v>0.96456692913385822</v>
      </c>
      <c r="Q86" s="446">
        <f t="shared" si="94"/>
        <v>0.69291338582677164</v>
      </c>
      <c r="R86" s="446">
        <f t="shared" si="94"/>
        <v>1.4803149606299213</v>
      </c>
      <c r="S86" s="446">
        <f t="shared" si="94"/>
        <v>1.6850393700787401</v>
      </c>
      <c r="T86" s="446">
        <f t="shared" si="94"/>
        <v>1.7559055118110236</v>
      </c>
      <c r="U86" s="447">
        <f t="shared" si="94"/>
        <v>1.795275590551181</v>
      </c>
      <c r="V86" s="448">
        <f t="shared" si="94"/>
        <v>18.948818897637796</v>
      </c>
      <c r="W86" s="447">
        <f t="shared" ref="W86:AJ86" si="95">W31/$E31</f>
        <v>1.5354330708661417</v>
      </c>
      <c r="X86" s="447">
        <f t="shared" si="95"/>
        <v>1.6456692913385826</v>
      </c>
      <c r="Y86" s="446">
        <f t="shared" si="95"/>
        <v>1.2283464566929134</v>
      </c>
      <c r="Z86" s="446">
        <f t="shared" si="95"/>
        <v>1.8503937007874016</v>
      </c>
      <c r="AA86" s="446">
        <f t="shared" si="95"/>
        <v>2.3622047244094486</v>
      </c>
      <c r="AB86" s="446">
        <f t="shared" si="95"/>
        <v>1.8425196850393701</v>
      </c>
      <c r="AC86" s="446">
        <f t="shared" si="95"/>
        <v>1.889763779527559</v>
      </c>
      <c r="AD86" s="446">
        <f t="shared" si="95"/>
        <v>2.0314960629921259</v>
      </c>
      <c r="AE86" s="446">
        <f t="shared" si="95"/>
        <v>2.0669291338582676</v>
      </c>
      <c r="AF86" s="446">
        <f t="shared" si="95"/>
        <v>1.5118110236220472</v>
      </c>
      <c r="AG86" s="446">
        <f t="shared" si="95"/>
        <v>1.3543307086614174</v>
      </c>
      <c r="AH86" s="446">
        <f t="shared" si="95"/>
        <v>0.89763779527559051</v>
      </c>
      <c r="AI86" s="447">
        <f t="shared" si="95"/>
        <v>0.99212598425196852</v>
      </c>
      <c r="AJ86" s="448">
        <f t="shared" si="95"/>
        <v>21.208661417322833</v>
      </c>
      <c r="AK86" s="447">
        <f t="shared" ref="AK86:AW86" si="96">AK31/$E31</f>
        <v>1.7007874015748032</v>
      </c>
      <c r="AL86" s="446">
        <f t="shared" si="96"/>
        <v>1.6456692913385826</v>
      </c>
      <c r="AM86" s="445">
        <f t="shared" si="96"/>
        <v>1.9291338582677164</v>
      </c>
      <c r="AN86" s="445">
        <f t="shared" si="96"/>
        <v>2.4448818897637796</v>
      </c>
      <c r="AO86" s="445">
        <f t="shared" si="96"/>
        <v>1.5590551181102361</v>
      </c>
      <c r="AP86" s="445">
        <f t="shared" si="96"/>
        <v>0.3346456692913386</v>
      </c>
      <c r="AQ86" s="446">
        <f t="shared" si="96"/>
        <v>0.74803149606299213</v>
      </c>
      <c r="AR86" s="446">
        <f t="shared" si="96"/>
        <v>2.0551181102362204</v>
      </c>
      <c r="AS86" s="446">
        <f t="shared" si="96"/>
        <v>1.1259842519685039</v>
      </c>
      <c r="AT86" s="446">
        <f t="shared" si="96"/>
        <v>1.094488188976378</v>
      </c>
      <c r="AU86" s="446">
        <f t="shared" si="96"/>
        <v>1.5984251968503937</v>
      </c>
      <c r="AV86" s="447">
        <f t="shared" si="96"/>
        <v>1.6062992125984252</v>
      </c>
      <c r="AW86" s="448">
        <f t="shared" si="96"/>
        <v>17.84251968503937</v>
      </c>
      <c r="AX86" s="447">
        <f t="shared" ref="AX86:BF86" si="97">AX31/$E31</f>
        <v>1.6220472440944882</v>
      </c>
      <c r="AY86" s="446">
        <f t="shared" si="97"/>
        <v>1.2125984251968505</v>
      </c>
      <c r="AZ86" s="449">
        <f t="shared" si="97"/>
        <v>1.1811023622047243</v>
      </c>
      <c r="BA86" s="447">
        <f t="shared" si="97"/>
        <v>1.2125984251968505</v>
      </c>
      <c r="BB86" s="447">
        <f t="shared" si="97"/>
        <v>1.3858267716535433</v>
      </c>
      <c r="BC86" s="447">
        <f t="shared" si="97"/>
        <v>0.92913385826771655</v>
      </c>
      <c r="BD86" s="450">
        <f t="shared" si="97"/>
        <v>0.72440944881889768</v>
      </c>
      <c r="BE86" s="448">
        <f t="shared" si="97"/>
        <v>8.2677165354330704</v>
      </c>
      <c r="BF86" s="451">
        <f t="shared" si="97"/>
        <v>66.267716535433067</v>
      </c>
    </row>
    <row r="87" spans="2:58" ht="27.95" customHeight="1">
      <c r="B87" s="363">
        <v>24</v>
      </c>
      <c r="C87" s="367" t="s">
        <v>150</v>
      </c>
      <c r="D87" s="364">
        <f t="shared" si="9"/>
        <v>301</v>
      </c>
      <c r="E87" s="365">
        <f t="shared" si="9"/>
        <v>275</v>
      </c>
      <c r="F87" s="366">
        <f t="shared" si="9"/>
        <v>0.91362126245847175</v>
      </c>
      <c r="G87" s="445">
        <f t="shared" ref="G87:V87" si="98">G32/$E32</f>
        <v>1.4981818181818183</v>
      </c>
      <c r="H87" s="446">
        <f t="shared" si="98"/>
        <v>1.3672727272727272</v>
      </c>
      <c r="I87" s="447">
        <f t="shared" si="98"/>
        <v>1.2872727272727273</v>
      </c>
      <c r="J87" s="446">
        <f t="shared" si="98"/>
        <v>1.4836363636363636</v>
      </c>
      <c r="K87" s="446">
        <f t="shared" si="98"/>
        <v>0.56000000000000005</v>
      </c>
      <c r="L87" s="445">
        <f t="shared" si="98"/>
        <v>1.5272727272727273</v>
      </c>
      <c r="M87" s="446">
        <f t="shared" si="98"/>
        <v>1.3454545454545455</v>
      </c>
      <c r="N87" s="446">
        <f t="shared" si="98"/>
        <v>0.59636363636363632</v>
      </c>
      <c r="O87" s="446">
        <f t="shared" si="98"/>
        <v>0.4</v>
      </c>
      <c r="P87" s="446">
        <f t="shared" si="98"/>
        <v>0.97818181818181815</v>
      </c>
      <c r="Q87" s="446">
        <f t="shared" si="98"/>
        <v>0.74181818181818182</v>
      </c>
      <c r="R87" s="446">
        <f t="shared" si="98"/>
        <v>1.1418181818181818</v>
      </c>
      <c r="S87" s="446">
        <f t="shared" si="98"/>
        <v>1.3672727272727272</v>
      </c>
      <c r="T87" s="446">
        <f t="shared" si="98"/>
        <v>1.4618181818181819</v>
      </c>
      <c r="U87" s="447">
        <f t="shared" si="98"/>
        <v>1.7018181818181819</v>
      </c>
      <c r="V87" s="448">
        <f t="shared" si="98"/>
        <v>17.458181818181817</v>
      </c>
      <c r="W87" s="447">
        <f t="shared" ref="W87:AJ87" si="99">W32/$E32</f>
        <v>1.6472727272727272</v>
      </c>
      <c r="X87" s="447">
        <f t="shared" si="99"/>
        <v>1.44</v>
      </c>
      <c r="Y87" s="446">
        <f t="shared" si="99"/>
        <v>1.2072727272727273</v>
      </c>
      <c r="Z87" s="446">
        <f t="shared" si="99"/>
        <v>1.8909090909090909</v>
      </c>
      <c r="AA87" s="446">
        <f t="shared" si="99"/>
        <v>2.458181818181818</v>
      </c>
      <c r="AB87" s="446">
        <f t="shared" si="99"/>
        <v>1.7890909090909091</v>
      </c>
      <c r="AC87" s="446">
        <f t="shared" si="99"/>
        <v>1.8836363636363636</v>
      </c>
      <c r="AD87" s="446">
        <f t="shared" si="99"/>
        <v>1.9963636363636363</v>
      </c>
      <c r="AE87" s="446">
        <f t="shared" si="99"/>
        <v>1.9090909090909092</v>
      </c>
      <c r="AF87" s="446">
        <f t="shared" si="99"/>
        <v>1.3527272727272728</v>
      </c>
      <c r="AG87" s="446">
        <f t="shared" si="99"/>
        <v>1.1927272727272726</v>
      </c>
      <c r="AH87" s="446">
        <f t="shared" si="99"/>
        <v>0.97454545454545449</v>
      </c>
      <c r="AI87" s="447">
        <f t="shared" si="99"/>
        <v>0.91636363636363638</v>
      </c>
      <c r="AJ87" s="448">
        <f t="shared" si="99"/>
        <v>20.658181818181816</v>
      </c>
      <c r="AK87" s="447">
        <f t="shared" ref="AK87:AW87" si="100">AK32/$E32</f>
        <v>1.6581818181818182</v>
      </c>
      <c r="AL87" s="446">
        <f t="shared" si="100"/>
        <v>1.6436363636363636</v>
      </c>
      <c r="AM87" s="445">
        <f t="shared" si="100"/>
        <v>1.9272727272727272</v>
      </c>
      <c r="AN87" s="445">
        <f t="shared" si="100"/>
        <v>2.4763636363636365</v>
      </c>
      <c r="AO87" s="445">
        <f t="shared" si="100"/>
        <v>1.6945454545454546</v>
      </c>
      <c r="AP87" s="445">
        <f t="shared" si="100"/>
        <v>0.34545454545454546</v>
      </c>
      <c r="AQ87" s="446">
        <f t="shared" si="100"/>
        <v>0.88</v>
      </c>
      <c r="AR87" s="446">
        <f t="shared" si="100"/>
        <v>1.92</v>
      </c>
      <c r="AS87" s="446">
        <f t="shared" si="100"/>
        <v>1.1781818181818182</v>
      </c>
      <c r="AT87" s="446">
        <f t="shared" si="100"/>
        <v>0.91636363636363638</v>
      </c>
      <c r="AU87" s="446">
        <f t="shared" si="100"/>
        <v>1.5054545454545454</v>
      </c>
      <c r="AV87" s="447">
        <f t="shared" si="100"/>
        <v>1.5709090909090908</v>
      </c>
      <c r="AW87" s="448">
        <f t="shared" si="100"/>
        <v>17.716363636363635</v>
      </c>
      <c r="AX87" s="447">
        <f t="shared" ref="AX87:BF87" si="101">AX32/$E32</f>
        <v>1.5781818181818181</v>
      </c>
      <c r="AY87" s="446">
        <f t="shared" si="101"/>
        <v>1.1127272727272728</v>
      </c>
      <c r="AZ87" s="449">
        <f t="shared" si="101"/>
        <v>0.88363636363636366</v>
      </c>
      <c r="BA87" s="447">
        <f t="shared" si="101"/>
        <v>1.5054545454545454</v>
      </c>
      <c r="BB87" s="447">
        <f t="shared" si="101"/>
        <v>1.5490909090909091</v>
      </c>
      <c r="BC87" s="447">
        <f t="shared" si="101"/>
        <v>1.04</v>
      </c>
      <c r="BD87" s="450">
        <f t="shared" si="101"/>
        <v>0.86545454545454548</v>
      </c>
      <c r="BE87" s="448">
        <f t="shared" si="101"/>
        <v>8.5345454545454551</v>
      </c>
      <c r="BF87" s="451">
        <f t="shared" si="101"/>
        <v>64.367272727272734</v>
      </c>
    </row>
    <row r="88" spans="2:58" ht="27.95" customHeight="1">
      <c r="B88" s="363">
        <v>25</v>
      </c>
      <c r="C88" s="367" t="s">
        <v>151</v>
      </c>
      <c r="D88" s="364">
        <f t="shared" si="9"/>
        <v>214</v>
      </c>
      <c r="E88" s="365">
        <f t="shared" si="9"/>
        <v>214</v>
      </c>
      <c r="F88" s="366">
        <f t="shared" si="9"/>
        <v>1</v>
      </c>
      <c r="G88" s="445">
        <f t="shared" ref="G88:V88" si="102">G33/$E33</f>
        <v>1.5514018691588785</v>
      </c>
      <c r="H88" s="446">
        <f t="shared" si="102"/>
        <v>1.3925233644859814</v>
      </c>
      <c r="I88" s="447">
        <f t="shared" si="102"/>
        <v>1.280373831775701</v>
      </c>
      <c r="J88" s="446">
        <f t="shared" si="102"/>
        <v>1.6355140186915889</v>
      </c>
      <c r="K88" s="446">
        <f t="shared" si="102"/>
        <v>0.65887850467289721</v>
      </c>
      <c r="L88" s="445">
        <f t="shared" si="102"/>
        <v>1.7570093457943925</v>
      </c>
      <c r="M88" s="446">
        <f t="shared" si="102"/>
        <v>1.3364485981308412</v>
      </c>
      <c r="N88" s="446">
        <f t="shared" si="102"/>
        <v>1.1682242990654206</v>
      </c>
      <c r="O88" s="446">
        <f t="shared" si="102"/>
        <v>0.73831775700934577</v>
      </c>
      <c r="P88" s="446">
        <f t="shared" si="102"/>
        <v>0.96261682242990654</v>
      </c>
      <c r="Q88" s="446">
        <f t="shared" si="102"/>
        <v>0.81308411214953269</v>
      </c>
      <c r="R88" s="446">
        <f t="shared" si="102"/>
        <v>1.02803738317757</v>
      </c>
      <c r="S88" s="446">
        <f t="shared" si="102"/>
        <v>1.3551401869158879</v>
      </c>
      <c r="T88" s="446">
        <f t="shared" si="102"/>
        <v>1.5981308411214954</v>
      </c>
      <c r="U88" s="447">
        <f t="shared" si="102"/>
        <v>1.6261682242990654</v>
      </c>
      <c r="V88" s="448">
        <f t="shared" si="102"/>
        <v>18.901869158878505</v>
      </c>
      <c r="W88" s="447">
        <f t="shared" ref="W88:AJ88" si="103">W33/$E33</f>
        <v>1.6682242990654206</v>
      </c>
      <c r="X88" s="447">
        <f t="shared" si="103"/>
        <v>1.6448598130841121</v>
      </c>
      <c r="Y88" s="446">
        <f t="shared" si="103"/>
        <v>1.3925233644859814</v>
      </c>
      <c r="Z88" s="446">
        <f t="shared" si="103"/>
        <v>1.9626168224299065</v>
      </c>
      <c r="AA88" s="446">
        <f t="shared" si="103"/>
        <v>2.4672897196261681</v>
      </c>
      <c r="AB88" s="446">
        <f t="shared" si="103"/>
        <v>1.766355140186916</v>
      </c>
      <c r="AC88" s="446">
        <f t="shared" si="103"/>
        <v>1.9345794392523366</v>
      </c>
      <c r="AD88" s="446">
        <f t="shared" si="103"/>
        <v>2.2149532710280373</v>
      </c>
      <c r="AE88" s="446">
        <f t="shared" si="103"/>
        <v>2.0887850467289719</v>
      </c>
      <c r="AF88" s="446">
        <f t="shared" si="103"/>
        <v>1.4299065420560748</v>
      </c>
      <c r="AG88" s="446">
        <f t="shared" si="103"/>
        <v>1.1495327102803738</v>
      </c>
      <c r="AH88" s="446">
        <f t="shared" si="103"/>
        <v>1.0934579439252337</v>
      </c>
      <c r="AI88" s="447">
        <f t="shared" si="103"/>
        <v>1.308411214953271</v>
      </c>
      <c r="AJ88" s="448">
        <f t="shared" si="103"/>
        <v>22.121495327102803</v>
      </c>
      <c r="AK88" s="447">
        <f t="shared" ref="AK88:AW88" si="104">AK33/$E33</f>
        <v>1.7476635514018692</v>
      </c>
      <c r="AL88" s="446">
        <f t="shared" si="104"/>
        <v>1.6728971962616823</v>
      </c>
      <c r="AM88" s="445">
        <f t="shared" si="104"/>
        <v>1.9065420560747663</v>
      </c>
      <c r="AN88" s="445">
        <f t="shared" si="104"/>
        <v>2.2850467289719627</v>
      </c>
      <c r="AO88" s="445">
        <f t="shared" si="104"/>
        <v>1.5046728971962617</v>
      </c>
      <c r="AP88" s="445">
        <f t="shared" si="104"/>
        <v>0.33177570093457942</v>
      </c>
      <c r="AQ88" s="446">
        <f t="shared" si="104"/>
        <v>0.81775700934579443</v>
      </c>
      <c r="AR88" s="446">
        <f t="shared" si="104"/>
        <v>2.3411214953271027</v>
      </c>
      <c r="AS88" s="446">
        <f t="shared" si="104"/>
        <v>1.3831775700934579</v>
      </c>
      <c r="AT88" s="446">
        <f t="shared" si="104"/>
        <v>0.7009345794392523</v>
      </c>
      <c r="AU88" s="446">
        <f t="shared" si="104"/>
        <v>1.6074766355140186</v>
      </c>
      <c r="AV88" s="447">
        <f t="shared" si="104"/>
        <v>1.5887850467289719</v>
      </c>
      <c r="AW88" s="448">
        <f t="shared" si="104"/>
        <v>17.88785046728972</v>
      </c>
      <c r="AX88" s="447">
        <f t="shared" ref="AX88:BF88" si="105">AX33/$E33</f>
        <v>1.5233644859813085</v>
      </c>
      <c r="AY88" s="446">
        <f t="shared" si="105"/>
        <v>1.0327102803738317</v>
      </c>
      <c r="AZ88" s="449">
        <f t="shared" si="105"/>
        <v>1.1074766355140186</v>
      </c>
      <c r="BA88" s="447">
        <f t="shared" si="105"/>
        <v>1.6728971962616823</v>
      </c>
      <c r="BB88" s="447">
        <f t="shared" si="105"/>
        <v>1.4953271028037383</v>
      </c>
      <c r="BC88" s="447">
        <f t="shared" si="105"/>
        <v>1.1121495327102804</v>
      </c>
      <c r="BD88" s="450">
        <f t="shared" si="105"/>
        <v>0.7990654205607477</v>
      </c>
      <c r="BE88" s="448">
        <f t="shared" si="105"/>
        <v>8.7429906542056077</v>
      </c>
      <c r="BF88" s="451">
        <f t="shared" si="105"/>
        <v>67.654205607476641</v>
      </c>
    </row>
    <row r="89" spans="2:58" ht="27.95" customHeight="1">
      <c r="B89" s="363">
        <v>26</v>
      </c>
      <c r="C89" s="367" t="s">
        <v>152</v>
      </c>
      <c r="D89" s="364">
        <f t="shared" si="9"/>
        <v>241</v>
      </c>
      <c r="E89" s="365">
        <f t="shared" si="9"/>
        <v>182</v>
      </c>
      <c r="F89" s="366">
        <f t="shared" si="9"/>
        <v>0.75518672199170123</v>
      </c>
      <c r="G89" s="445">
        <f t="shared" ref="G89:V89" si="106">G34/$E34</f>
        <v>1.4725274725274726</v>
      </c>
      <c r="H89" s="446">
        <f t="shared" si="106"/>
        <v>1.3626373626373627</v>
      </c>
      <c r="I89" s="447">
        <f t="shared" si="106"/>
        <v>1.2307692307692308</v>
      </c>
      <c r="J89" s="446">
        <f t="shared" si="106"/>
        <v>1.8021978021978022</v>
      </c>
      <c r="K89" s="446">
        <f t="shared" si="106"/>
        <v>0.79670329670329665</v>
      </c>
      <c r="L89" s="445">
        <f t="shared" si="106"/>
        <v>1.7582417582417582</v>
      </c>
      <c r="M89" s="446">
        <f t="shared" si="106"/>
        <v>1.445054945054945</v>
      </c>
      <c r="N89" s="446">
        <f t="shared" si="106"/>
        <v>1.3076923076923077</v>
      </c>
      <c r="O89" s="446">
        <f t="shared" si="106"/>
        <v>0.98901098901098905</v>
      </c>
      <c r="P89" s="446">
        <f t="shared" si="106"/>
        <v>0.93956043956043955</v>
      </c>
      <c r="Q89" s="446">
        <f t="shared" si="106"/>
        <v>0.91208791208791207</v>
      </c>
      <c r="R89" s="446">
        <f t="shared" si="106"/>
        <v>1.2197802197802199</v>
      </c>
      <c r="S89" s="446">
        <f t="shared" si="106"/>
        <v>1.6373626373626373</v>
      </c>
      <c r="T89" s="446">
        <f t="shared" si="106"/>
        <v>1.6813186813186813</v>
      </c>
      <c r="U89" s="447">
        <f t="shared" si="106"/>
        <v>1.7032967032967032</v>
      </c>
      <c r="V89" s="448">
        <f t="shared" si="106"/>
        <v>20.258241758241759</v>
      </c>
      <c r="W89" s="447">
        <f t="shared" ref="W89:AJ89" si="107">W34/$E34</f>
        <v>1.6483516483516483</v>
      </c>
      <c r="X89" s="447">
        <f t="shared" si="107"/>
        <v>1.4945054945054945</v>
      </c>
      <c r="Y89" s="446">
        <f t="shared" si="107"/>
        <v>1.3736263736263736</v>
      </c>
      <c r="Z89" s="446">
        <f t="shared" si="107"/>
        <v>1.8791208791208791</v>
      </c>
      <c r="AA89" s="446">
        <f t="shared" si="107"/>
        <v>2.4065934065934065</v>
      </c>
      <c r="AB89" s="446">
        <f t="shared" si="107"/>
        <v>1.8021978021978022</v>
      </c>
      <c r="AC89" s="446">
        <f t="shared" si="107"/>
        <v>1.8901098901098901</v>
      </c>
      <c r="AD89" s="446">
        <f t="shared" si="107"/>
        <v>1.9945054945054945</v>
      </c>
      <c r="AE89" s="446">
        <f t="shared" si="107"/>
        <v>1.8791208791208791</v>
      </c>
      <c r="AF89" s="446">
        <f t="shared" si="107"/>
        <v>1.3516483516483517</v>
      </c>
      <c r="AG89" s="446">
        <f t="shared" si="107"/>
        <v>1.3076923076923077</v>
      </c>
      <c r="AH89" s="446">
        <f t="shared" si="107"/>
        <v>0.96703296703296704</v>
      </c>
      <c r="AI89" s="447">
        <f t="shared" si="107"/>
        <v>1.1758241758241759</v>
      </c>
      <c r="AJ89" s="448">
        <f t="shared" si="107"/>
        <v>21.170329670329672</v>
      </c>
      <c r="AK89" s="447">
        <f t="shared" ref="AK89:AW89" si="108">AK34/$E34</f>
        <v>1.8571428571428572</v>
      </c>
      <c r="AL89" s="446">
        <f t="shared" si="108"/>
        <v>1.8571428571428572</v>
      </c>
      <c r="AM89" s="445">
        <f t="shared" si="108"/>
        <v>1.7472527472527473</v>
      </c>
      <c r="AN89" s="445">
        <f t="shared" si="108"/>
        <v>2.2582417582417582</v>
      </c>
      <c r="AO89" s="445">
        <f t="shared" si="108"/>
        <v>1.5274725274725274</v>
      </c>
      <c r="AP89" s="445">
        <f t="shared" si="108"/>
        <v>0.42857142857142855</v>
      </c>
      <c r="AQ89" s="446">
        <f t="shared" si="108"/>
        <v>0.8571428571428571</v>
      </c>
      <c r="AR89" s="446">
        <f t="shared" si="108"/>
        <v>2.2252747252747254</v>
      </c>
      <c r="AS89" s="446">
        <f t="shared" si="108"/>
        <v>1.3296703296703296</v>
      </c>
      <c r="AT89" s="446">
        <f t="shared" si="108"/>
        <v>0.94505494505494503</v>
      </c>
      <c r="AU89" s="446">
        <f t="shared" si="108"/>
        <v>1.6703296703296704</v>
      </c>
      <c r="AV89" s="447">
        <f t="shared" si="108"/>
        <v>1.6043956043956045</v>
      </c>
      <c r="AW89" s="448">
        <f t="shared" si="108"/>
        <v>18.307692307692307</v>
      </c>
      <c r="AX89" s="447">
        <f t="shared" ref="AX89:BF89" si="109">AX34/$E34</f>
        <v>1.3406593406593406</v>
      </c>
      <c r="AY89" s="446">
        <f t="shared" si="109"/>
        <v>0.9285714285714286</v>
      </c>
      <c r="AZ89" s="449">
        <f t="shared" si="109"/>
        <v>1.4340659340659341</v>
      </c>
      <c r="BA89" s="447">
        <f t="shared" si="109"/>
        <v>1.3516483516483517</v>
      </c>
      <c r="BB89" s="447">
        <f t="shared" si="109"/>
        <v>1.3296703296703296</v>
      </c>
      <c r="BC89" s="447">
        <f t="shared" si="109"/>
        <v>1.0879120879120878</v>
      </c>
      <c r="BD89" s="450">
        <f t="shared" si="109"/>
        <v>0.74725274725274726</v>
      </c>
      <c r="BE89" s="448">
        <f t="shared" si="109"/>
        <v>8.219780219780219</v>
      </c>
      <c r="BF89" s="451">
        <f t="shared" si="109"/>
        <v>67.956043956043956</v>
      </c>
    </row>
    <row r="90" spans="2:58" ht="27.95" customHeight="1">
      <c r="B90" s="363">
        <v>27</v>
      </c>
      <c r="C90" s="367" t="s">
        <v>153</v>
      </c>
      <c r="D90" s="364">
        <f t="shared" si="9"/>
        <v>278</v>
      </c>
      <c r="E90" s="365">
        <f t="shared" si="9"/>
        <v>246</v>
      </c>
      <c r="F90" s="366">
        <f t="shared" si="9"/>
        <v>0.8848920863309353</v>
      </c>
      <c r="G90" s="445">
        <f t="shared" ref="G90:V90" si="110">G35/$E35</f>
        <v>1.4634146341463414</v>
      </c>
      <c r="H90" s="446">
        <f t="shared" si="110"/>
        <v>1.3414634146341464</v>
      </c>
      <c r="I90" s="447">
        <f t="shared" si="110"/>
        <v>1.3008130081300813</v>
      </c>
      <c r="J90" s="446">
        <f t="shared" si="110"/>
        <v>1.5040650406504066</v>
      </c>
      <c r="K90" s="446">
        <f t="shared" si="110"/>
        <v>0.66666666666666663</v>
      </c>
      <c r="L90" s="445">
        <f t="shared" si="110"/>
        <v>1.3983739837398375</v>
      </c>
      <c r="M90" s="446">
        <f t="shared" si="110"/>
        <v>0.99593495934959353</v>
      </c>
      <c r="N90" s="446">
        <f t="shared" si="110"/>
        <v>0.63414634146341464</v>
      </c>
      <c r="O90" s="446">
        <f t="shared" si="110"/>
        <v>0.39430894308943087</v>
      </c>
      <c r="P90" s="446">
        <f t="shared" si="110"/>
        <v>0.96747967479674801</v>
      </c>
      <c r="Q90" s="446">
        <f t="shared" si="110"/>
        <v>0.62601626016260159</v>
      </c>
      <c r="R90" s="446">
        <f t="shared" si="110"/>
        <v>1.3495934959349594</v>
      </c>
      <c r="S90" s="446">
        <f t="shared" si="110"/>
        <v>1.5365853658536586</v>
      </c>
      <c r="T90" s="446">
        <f t="shared" si="110"/>
        <v>1.6666666666666667</v>
      </c>
      <c r="U90" s="447">
        <f t="shared" si="110"/>
        <v>1.6422764227642277</v>
      </c>
      <c r="V90" s="448">
        <f t="shared" si="110"/>
        <v>17.487804878048781</v>
      </c>
      <c r="W90" s="447">
        <f t="shared" ref="W90:AJ90" si="111">W35/$E35</f>
        <v>1.5934959349593496</v>
      </c>
      <c r="X90" s="447">
        <f t="shared" si="111"/>
        <v>1.4146341463414633</v>
      </c>
      <c r="Y90" s="446">
        <f t="shared" si="111"/>
        <v>1.3414634146341464</v>
      </c>
      <c r="Z90" s="446">
        <f t="shared" si="111"/>
        <v>1.9024390243902438</v>
      </c>
      <c r="AA90" s="446">
        <f t="shared" si="111"/>
        <v>2.3373983739837398</v>
      </c>
      <c r="AB90" s="446">
        <f t="shared" si="111"/>
        <v>1.7886178861788617</v>
      </c>
      <c r="AC90" s="446">
        <f t="shared" si="111"/>
        <v>1.8455284552845528</v>
      </c>
      <c r="AD90" s="446">
        <f t="shared" si="111"/>
        <v>2.1219512195121952</v>
      </c>
      <c r="AE90" s="446">
        <f t="shared" si="111"/>
        <v>1.8292682926829269</v>
      </c>
      <c r="AF90" s="446">
        <f t="shared" si="111"/>
        <v>1.2317073170731707</v>
      </c>
      <c r="AG90" s="446">
        <f t="shared" si="111"/>
        <v>0.51219512195121952</v>
      </c>
      <c r="AH90" s="446">
        <f t="shared" si="111"/>
        <v>1.056910569105691</v>
      </c>
      <c r="AI90" s="447">
        <f t="shared" si="111"/>
        <v>1.2113821138211383</v>
      </c>
      <c r="AJ90" s="448">
        <f t="shared" si="111"/>
        <v>20.1869918699187</v>
      </c>
      <c r="AK90" s="447">
        <f t="shared" ref="AK90:AW90" si="112">AK35/$E35</f>
        <v>1.8699186991869918</v>
      </c>
      <c r="AL90" s="446">
        <f t="shared" si="112"/>
        <v>1.8292682926829269</v>
      </c>
      <c r="AM90" s="445">
        <f t="shared" si="112"/>
        <v>1.8861788617886179</v>
      </c>
      <c r="AN90" s="445">
        <f t="shared" si="112"/>
        <v>2.1829268292682928</v>
      </c>
      <c r="AO90" s="445">
        <f t="shared" si="112"/>
        <v>1.7479674796747968</v>
      </c>
      <c r="AP90" s="445">
        <f t="shared" si="112"/>
        <v>0.38617886178861788</v>
      </c>
      <c r="AQ90" s="446">
        <f t="shared" si="112"/>
        <v>0.73983739837398377</v>
      </c>
      <c r="AR90" s="446">
        <f t="shared" si="112"/>
        <v>2.5121951219512195</v>
      </c>
      <c r="AS90" s="446">
        <f t="shared" si="112"/>
        <v>1.3821138211382114</v>
      </c>
      <c r="AT90" s="446">
        <f t="shared" si="112"/>
        <v>1.1056910569105691</v>
      </c>
      <c r="AU90" s="446">
        <f t="shared" si="112"/>
        <v>1.5203252032520325</v>
      </c>
      <c r="AV90" s="447">
        <f t="shared" si="112"/>
        <v>1.5121951219512195</v>
      </c>
      <c r="AW90" s="448">
        <f t="shared" si="112"/>
        <v>18.674796747967481</v>
      </c>
      <c r="AX90" s="447">
        <f t="shared" ref="AX90:BF90" si="113">AX35/$E35</f>
        <v>1.3739837398373984</v>
      </c>
      <c r="AY90" s="446">
        <f t="shared" si="113"/>
        <v>0.95121951219512191</v>
      </c>
      <c r="AZ90" s="449">
        <f t="shared" si="113"/>
        <v>1.4268292682926829</v>
      </c>
      <c r="BA90" s="447">
        <f t="shared" si="113"/>
        <v>1.1869918699186992</v>
      </c>
      <c r="BB90" s="447">
        <f t="shared" si="113"/>
        <v>1.2520325203252032</v>
      </c>
      <c r="BC90" s="447">
        <f t="shared" si="113"/>
        <v>1.1707317073170731</v>
      </c>
      <c r="BD90" s="450">
        <f t="shared" si="113"/>
        <v>0.72357723577235777</v>
      </c>
      <c r="BE90" s="448">
        <f t="shared" si="113"/>
        <v>8.0853658536585371</v>
      </c>
      <c r="BF90" s="451">
        <f t="shared" si="113"/>
        <v>64.434959349593498</v>
      </c>
    </row>
    <row r="91" spans="2:58" ht="27.95" customHeight="1">
      <c r="B91" s="363">
        <v>28</v>
      </c>
      <c r="C91" s="367" t="s">
        <v>154</v>
      </c>
      <c r="D91" s="364">
        <f t="shared" si="9"/>
        <v>342</v>
      </c>
      <c r="E91" s="365">
        <f t="shared" si="9"/>
        <v>244</v>
      </c>
      <c r="F91" s="366">
        <f t="shared" si="9"/>
        <v>0.71345029239766078</v>
      </c>
      <c r="G91" s="445">
        <f t="shared" ref="G91:V91" si="114">G36/$E36</f>
        <v>1.2704918032786885</v>
      </c>
      <c r="H91" s="446">
        <f t="shared" si="114"/>
        <v>1.1147540983606556</v>
      </c>
      <c r="I91" s="447">
        <f t="shared" si="114"/>
        <v>1.1557377049180328</v>
      </c>
      <c r="J91" s="446">
        <f t="shared" si="114"/>
        <v>1.5081967213114753</v>
      </c>
      <c r="K91" s="446">
        <f t="shared" si="114"/>
        <v>0.64754098360655743</v>
      </c>
      <c r="L91" s="445">
        <f t="shared" si="114"/>
        <v>1.5245901639344261</v>
      </c>
      <c r="M91" s="446">
        <f t="shared" si="114"/>
        <v>1.1188524590163935</v>
      </c>
      <c r="N91" s="446">
        <f t="shared" si="114"/>
        <v>0.49180327868852458</v>
      </c>
      <c r="O91" s="446">
        <f t="shared" si="114"/>
        <v>0.25409836065573771</v>
      </c>
      <c r="P91" s="446">
        <f t="shared" si="114"/>
        <v>0.98770491803278693</v>
      </c>
      <c r="Q91" s="446">
        <f t="shared" si="114"/>
        <v>0.5901639344262295</v>
      </c>
      <c r="R91" s="446">
        <f t="shared" si="114"/>
        <v>1.4180327868852458</v>
      </c>
      <c r="S91" s="446">
        <f t="shared" si="114"/>
        <v>1.459016393442623</v>
      </c>
      <c r="T91" s="446">
        <f t="shared" si="114"/>
        <v>1.6229508196721312</v>
      </c>
      <c r="U91" s="447">
        <f t="shared" si="114"/>
        <v>1.7377049180327868</v>
      </c>
      <c r="V91" s="448">
        <f t="shared" si="114"/>
        <v>16.901639344262296</v>
      </c>
      <c r="W91" s="447">
        <f t="shared" ref="W91:AJ91" si="115">W36/$E36</f>
        <v>1.3442622950819672</v>
      </c>
      <c r="X91" s="447">
        <f t="shared" si="115"/>
        <v>1.2131147540983607</v>
      </c>
      <c r="Y91" s="446">
        <f t="shared" si="115"/>
        <v>1.0819672131147542</v>
      </c>
      <c r="Z91" s="446">
        <f t="shared" si="115"/>
        <v>1.7622950819672132</v>
      </c>
      <c r="AA91" s="446">
        <f t="shared" si="115"/>
        <v>2.430327868852459</v>
      </c>
      <c r="AB91" s="446">
        <f t="shared" si="115"/>
        <v>1.7622950819672132</v>
      </c>
      <c r="AC91" s="446">
        <f t="shared" si="115"/>
        <v>1.8688524590163935</v>
      </c>
      <c r="AD91" s="446">
        <f t="shared" si="115"/>
        <v>2.3237704918032787</v>
      </c>
      <c r="AE91" s="446">
        <f t="shared" si="115"/>
        <v>1.8442622950819672</v>
      </c>
      <c r="AF91" s="446">
        <f t="shared" si="115"/>
        <v>1.3278688524590163</v>
      </c>
      <c r="AG91" s="446">
        <f t="shared" si="115"/>
        <v>0.96721311475409832</v>
      </c>
      <c r="AH91" s="446">
        <f t="shared" si="115"/>
        <v>0.96721311475409832</v>
      </c>
      <c r="AI91" s="447">
        <f t="shared" si="115"/>
        <v>1.0081967213114753</v>
      </c>
      <c r="AJ91" s="448">
        <f t="shared" si="115"/>
        <v>19.901639344262296</v>
      </c>
      <c r="AK91" s="447">
        <f t="shared" ref="AK91:AW91" si="116">AK36/$E36</f>
        <v>1.7704918032786885</v>
      </c>
      <c r="AL91" s="446">
        <f t="shared" si="116"/>
        <v>1.7049180327868851</v>
      </c>
      <c r="AM91" s="445">
        <f t="shared" si="116"/>
        <v>1.959016393442623</v>
      </c>
      <c r="AN91" s="445">
        <f t="shared" si="116"/>
        <v>2.3852459016393444</v>
      </c>
      <c r="AO91" s="445">
        <f t="shared" si="116"/>
        <v>1.7295081967213115</v>
      </c>
      <c r="AP91" s="445">
        <f t="shared" si="116"/>
        <v>0.34836065573770492</v>
      </c>
      <c r="AQ91" s="446">
        <f t="shared" si="116"/>
        <v>0.81967213114754101</v>
      </c>
      <c r="AR91" s="446">
        <f t="shared" si="116"/>
        <v>2.139344262295082</v>
      </c>
      <c r="AS91" s="446">
        <f t="shared" si="116"/>
        <v>1.0245901639344261</v>
      </c>
      <c r="AT91" s="446">
        <f t="shared" si="116"/>
        <v>0.87704918032786883</v>
      </c>
      <c r="AU91" s="446">
        <f t="shared" si="116"/>
        <v>1.5081967213114753</v>
      </c>
      <c r="AV91" s="447">
        <f t="shared" si="116"/>
        <v>1.4918032786885247</v>
      </c>
      <c r="AW91" s="448">
        <f t="shared" si="116"/>
        <v>17.758196721311474</v>
      </c>
      <c r="AX91" s="447">
        <f t="shared" ref="AX91:BF91" si="117">AX36/$E36</f>
        <v>1.8114754098360655</v>
      </c>
      <c r="AY91" s="446">
        <f t="shared" si="117"/>
        <v>1.4180327868852458</v>
      </c>
      <c r="AZ91" s="449">
        <f t="shared" si="117"/>
        <v>1.6229508196721312</v>
      </c>
      <c r="BA91" s="447">
        <f t="shared" si="117"/>
        <v>1.1557377049180328</v>
      </c>
      <c r="BB91" s="447">
        <f t="shared" si="117"/>
        <v>1.1721311475409837</v>
      </c>
      <c r="BC91" s="447">
        <f t="shared" si="117"/>
        <v>0.98360655737704916</v>
      </c>
      <c r="BD91" s="450">
        <f t="shared" si="117"/>
        <v>0.65163934426229508</v>
      </c>
      <c r="BE91" s="448">
        <f t="shared" si="117"/>
        <v>8.8155737704918025</v>
      </c>
      <c r="BF91" s="451">
        <f t="shared" si="117"/>
        <v>63.377049180327866</v>
      </c>
    </row>
    <row r="92" spans="2:58" ht="27.95" customHeight="1">
      <c r="B92" s="363">
        <v>29</v>
      </c>
      <c r="C92" s="367" t="s">
        <v>155</v>
      </c>
      <c r="D92" s="364">
        <f t="shared" si="9"/>
        <v>491</v>
      </c>
      <c r="E92" s="365">
        <f t="shared" si="9"/>
        <v>459</v>
      </c>
      <c r="F92" s="366">
        <f t="shared" si="9"/>
        <v>0.93482688391038693</v>
      </c>
      <c r="G92" s="445">
        <f t="shared" ref="G92:V92" si="118">G37/$E37</f>
        <v>1.2461873638344227</v>
      </c>
      <c r="H92" s="446">
        <f t="shared" si="118"/>
        <v>1.1721132897603486</v>
      </c>
      <c r="I92" s="447">
        <f t="shared" si="118"/>
        <v>1.2766884531590414</v>
      </c>
      <c r="J92" s="446">
        <f t="shared" si="118"/>
        <v>1.6601307189542485</v>
      </c>
      <c r="K92" s="446">
        <f t="shared" si="118"/>
        <v>0.63398692810457513</v>
      </c>
      <c r="L92" s="445">
        <f t="shared" si="118"/>
        <v>1.6252723311546842</v>
      </c>
      <c r="M92" s="446">
        <f t="shared" si="118"/>
        <v>1.196078431372549</v>
      </c>
      <c r="N92" s="446">
        <f t="shared" si="118"/>
        <v>0.91067538126361658</v>
      </c>
      <c r="O92" s="446">
        <f t="shared" si="118"/>
        <v>0.56862745098039214</v>
      </c>
      <c r="P92" s="446">
        <f t="shared" si="118"/>
        <v>0.92156862745098034</v>
      </c>
      <c r="Q92" s="446">
        <f t="shared" si="118"/>
        <v>0.75816993464052285</v>
      </c>
      <c r="R92" s="446">
        <f t="shared" si="118"/>
        <v>1.3943355119825709</v>
      </c>
      <c r="S92" s="446">
        <f t="shared" si="118"/>
        <v>1.3943355119825709</v>
      </c>
      <c r="T92" s="446">
        <f t="shared" si="118"/>
        <v>1.2156862745098038</v>
      </c>
      <c r="U92" s="447">
        <f t="shared" si="118"/>
        <v>1.6906318082788672</v>
      </c>
      <c r="V92" s="448">
        <f t="shared" si="118"/>
        <v>17.664488017429193</v>
      </c>
      <c r="W92" s="447">
        <f t="shared" ref="W92:AJ92" si="119">W37/$E37</f>
        <v>1.542483660130719</v>
      </c>
      <c r="X92" s="447">
        <f t="shared" si="119"/>
        <v>1.4074074074074074</v>
      </c>
      <c r="Y92" s="446">
        <f t="shared" si="119"/>
        <v>1.3376906318082789</v>
      </c>
      <c r="Z92" s="446">
        <f t="shared" si="119"/>
        <v>1.8387799564270153</v>
      </c>
      <c r="AA92" s="446">
        <f t="shared" si="119"/>
        <v>2.1764705882352939</v>
      </c>
      <c r="AB92" s="446">
        <f t="shared" si="119"/>
        <v>1.7211328976034859</v>
      </c>
      <c r="AC92" s="446">
        <f t="shared" si="119"/>
        <v>1.8257080610021788</v>
      </c>
      <c r="AD92" s="446">
        <f t="shared" si="119"/>
        <v>2.0588235294117645</v>
      </c>
      <c r="AE92" s="446">
        <f t="shared" si="119"/>
        <v>1.8627450980392157</v>
      </c>
      <c r="AF92" s="446">
        <f t="shared" si="119"/>
        <v>1.3790849673202614</v>
      </c>
      <c r="AG92" s="446">
        <f t="shared" si="119"/>
        <v>1.3246187363834423</v>
      </c>
      <c r="AH92" s="446">
        <f t="shared" si="119"/>
        <v>1.0544662309368191</v>
      </c>
      <c r="AI92" s="447">
        <f t="shared" si="119"/>
        <v>1.289760348583878</v>
      </c>
      <c r="AJ92" s="448">
        <f t="shared" si="119"/>
        <v>20.81917211328976</v>
      </c>
      <c r="AK92" s="447">
        <f t="shared" ref="AK92:AW92" si="120">AK37/$E37</f>
        <v>1.6862745098039216</v>
      </c>
      <c r="AL92" s="446">
        <f t="shared" si="120"/>
        <v>1.6906318082788672</v>
      </c>
      <c r="AM92" s="445">
        <f t="shared" si="120"/>
        <v>1.8474945533769063</v>
      </c>
      <c r="AN92" s="445">
        <f t="shared" si="120"/>
        <v>2.3006535947712417</v>
      </c>
      <c r="AO92" s="445">
        <f t="shared" si="120"/>
        <v>1.6601307189542485</v>
      </c>
      <c r="AP92" s="445">
        <f t="shared" si="120"/>
        <v>0.47058823529411764</v>
      </c>
      <c r="AQ92" s="446">
        <f t="shared" si="120"/>
        <v>0.84313725490196079</v>
      </c>
      <c r="AR92" s="446">
        <f t="shared" si="120"/>
        <v>2.2810457516339868</v>
      </c>
      <c r="AS92" s="446">
        <f t="shared" si="120"/>
        <v>1.4291938997821352</v>
      </c>
      <c r="AT92" s="446">
        <f t="shared" si="120"/>
        <v>0.99346405228758172</v>
      </c>
      <c r="AU92" s="446">
        <f t="shared" si="120"/>
        <v>1.5206971677559913</v>
      </c>
      <c r="AV92" s="447">
        <f t="shared" si="120"/>
        <v>1.4596949891067539</v>
      </c>
      <c r="AW92" s="448">
        <f t="shared" si="120"/>
        <v>18.183006535947712</v>
      </c>
      <c r="AX92" s="447">
        <f t="shared" ref="AX92:BF92" si="121">AX37/$E37</f>
        <v>1.4335511982570806</v>
      </c>
      <c r="AY92" s="446">
        <f t="shared" si="121"/>
        <v>1.0806100217864925</v>
      </c>
      <c r="AZ92" s="449">
        <f t="shared" si="121"/>
        <v>1.673202614379085</v>
      </c>
      <c r="BA92" s="447">
        <f t="shared" si="121"/>
        <v>1.3028322440087146</v>
      </c>
      <c r="BB92" s="447">
        <f t="shared" si="121"/>
        <v>1.355119825708061</v>
      </c>
      <c r="BC92" s="447">
        <f t="shared" si="121"/>
        <v>1.2069716775599129</v>
      </c>
      <c r="BD92" s="450">
        <f t="shared" si="121"/>
        <v>0.67102396514161222</v>
      </c>
      <c r="BE92" s="448">
        <f t="shared" si="121"/>
        <v>8.723311546840959</v>
      </c>
      <c r="BF92" s="451">
        <f t="shared" si="121"/>
        <v>65.389978213507632</v>
      </c>
    </row>
    <row r="93" spans="2:58" ht="27.95" customHeight="1">
      <c r="B93" s="363">
        <v>30</v>
      </c>
      <c r="C93" s="367" t="s">
        <v>156</v>
      </c>
      <c r="D93" s="364">
        <f t="shared" si="9"/>
        <v>482</v>
      </c>
      <c r="E93" s="365">
        <f t="shared" si="9"/>
        <v>475</v>
      </c>
      <c r="F93" s="366">
        <f t="shared" si="9"/>
        <v>0.98547717842323657</v>
      </c>
      <c r="G93" s="445">
        <f t="shared" ref="G93:V93" si="122">G38/$E38</f>
        <v>1.5073684210526315</v>
      </c>
      <c r="H93" s="446">
        <f t="shared" si="122"/>
        <v>1.4273684210526316</v>
      </c>
      <c r="I93" s="447">
        <f t="shared" si="122"/>
        <v>1.3136842105263158</v>
      </c>
      <c r="J93" s="446">
        <f t="shared" si="122"/>
        <v>1.7136842105263157</v>
      </c>
      <c r="K93" s="446">
        <f t="shared" si="122"/>
        <v>0.65263157894736845</v>
      </c>
      <c r="L93" s="445">
        <f t="shared" si="122"/>
        <v>1.7473684210526317</v>
      </c>
      <c r="M93" s="446">
        <f t="shared" si="122"/>
        <v>1.4484210526315791</v>
      </c>
      <c r="N93" s="446">
        <f t="shared" si="122"/>
        <v>1.1705263157894736</v>
      </c>
      <c r="O93" s="446">
        <f t="shared" si="122"/>
        <v>0.86315789473684212</v>
      </c>
      <c r="P93" s="446">
        <f t="shared" si="122"/>
        <v>0.97473684210526312</v>
      </c>
      <c r="Q93" s="446">
        <f t="shared" si="122"/>
        <v>0.84631578947368424</v>
      </c>
      <c r="R93" s="446">
        <f t="shared" si="122"/>
        <v>1.1410526315789473</v>
      </c>
      <c r="S93" s="446">
        <f t="shared" si="122"/>
        <v>1.9242105263157894</v>
      </c>
      <c r="T93" s="446">
        <f t="shared" si="122"/>
        <v>1.7936842105263158</v>
      </c>
      <c r="U93" s="447">
        <f t="shared" si="122"/>
        <v>1.8063157894736843</v>
      </c>
      <c r="V93" s="448">
        <f t="shared" si="122"/>
        <v>20.330526315789474</v>
      </c>
      <c r="W93" s="447">
        <f t="shared" ref="W93:AJ93" si="123">W38/$E38</f>
        <v>1.6463157894736842</v>
      </c>
      <c r="X93" s="447">
        <f t="shared" si="123"/>
        <v>1.6042105263157895</v>
      </c>
      <c r="Y93" s="446">
        <f t="shared" si="123"/>
        <v>1.3768421052631579</v>
      </c>
      <c r="Z93" s="446">
        <f t="shared" si="123"/>
        <v>1.9368421052631579</v>
      </c>
      <c r="AA93" s="446">
        <f t="shared" si="123"/>
        <v>2.357894736842105</v>
      </c>
      <c r="AB93" s="446">
        <f t="shared" si="123"/>
        <v>1.7726315789473683</v>
      </c>
      <c r="AC93" s="446">
        <f t="shared" si="123"/>
        <v>1.8778947368421053</v>
      </c>
      <c r="AD93" s="446">
        <f t="shared" si="123"/>
        <v>2.2042105263157894</v>
      </c>
      <c r="AE93" s="446">
        <f t="shared" si="123"/>
        <v>1.9326315789473685</v>
      </c>
      <c r="AF93" s="446">
        <f t="shared" si="123"/>
        <v>1.2126315789473685</v>
      </c>
      <c r="AG93" s="446">
        <f t="shared" si="123"/>
        <v>1.7389473684210526</v>
      </c>
      <c r="AH93" s="446">
        <f t="shared" si="123"/>
        <v>1.1789473684210525</v>
      </c>
      <c r="AI93" s="447">
        <f t="shared" si="123"/>
        <v>1.0736842105263158</v>
      </c>
      <c r="AJ93" s="448">
        <f t="shared" si="123"/>
        <v>21.913684210526316</v>
      </c>
      <c r="AK93" s="447">
        <f t="shared" ref="AK93:AW93" si="124">AK38/$E38</f>
        <v>1.6968421052631579</v>
      </c>
      <c r="AL93" s="446">
        <f t="shared" si="124"/>
        <v>1.6631578947368422</v>
      </c>
      <c r="AM93" s="445">
        <f t="shared" si="124"/>
        <v>1.9157894736842105</v>
      </c>
      <c r="AN93" s="445">
        <f t="shared" si="124"/>
        <v>2.2673684210526317</v>
      </c>
      <c r="AO93" s="445">
        <f t="shared" si="124"/>
        <v>1.7136842105263157</v>
      </c>
      <c r="AP93" s="445">
        <f t="shared" si="124"/>
        <v>0.42947368421052634</v>
      </c>
      <c r="AQ93" s="446">
        <f t="shared" si="124"/>
        <v>0.80631578947368421</v>
      </c>
      <c r="AR93" s="446">
        <f t="shared" si="124"/>
        <v>2.2105263157894739</v>
      </c>
      <c r="AS93" s="446">
        <f t="shared" si="124"/>
        <v>1.2842105263157895</v>
      </c>
      <c r="AT93" s="446">
        <f t="shared" si="124"/>
        <v>1.2884210526315789</v>
      </c>
      <c r="AU93" s="446">
        <f t="shared" si="124"/>
        <v>1.5578947368421052</v>
      </c>
      <c r="AV93" s="447">
        <f t="shared" si="124"/>
        <v>1.4105263157894736</v>
      </c>
      <c r="AW93" s="448">
        <f t="shared" si="124"/>
        <v>18.24421052631579</v>
      </c>
      <c r="AX93" s="447">
        <f t="shared" ref="AX93:BF93" si="125">AX38/$E38</f>
        <v>1.5326315789473683</v>
      </c>
      <c r="AY93" s="446">
        <f t="shared" si="125"/>
        <v>1.1936842105263157</v>
      </c>
      <c r="AZ93" s="449">
        <f t="shared" si="125"/>
        <v>1.1052631578947369</v>
      </c>
      <c r="BA93" s="447">
        <f t="shared" si="125"/>
        <v>1.3431578947368421</v>
      </c>
      <c r="BB93" s="447">
        <f t="shared" si="125"/>
        <v>1.3431578947368421</v>
      </c>
      <c r="BC93" s="447">
        <f t="shared" si="125"/>
        <v>1.1621052631578948</v>
      </c>
      <c r="BD93" s="450">
        <f t="shared" si="125"/>
        <v>0.81263157894736837</v>
      </c>
      <c r="BE93" s="448">
        <f t="shared" si="125"/>
        <v>8.4926315789473676</v>
      </c>
      <c r="BF93" s="451">
        <f t="shared" si="125"/>
        <v>68.981052631578947</v>
      </c>
    </row>
    <row r="94" spans="2:58" ht="27.95" customHeight="1">
      <c r="B94" s="363">
        <v>31</v>
      </c>
      <c r="C94" s="367" t="s">
        <v>157</v>
      </c>
      <c r="D94" s="364">
        <f t="shared" si="9"/>
        <v>113</v>
      </c>
      <c r="E94" s="365">
        <f t="shared" si="9"/>
        <v>113</v>
      </c>
      <c r="F94" s="366">
        <f t="shared" si="9"/>
        <v>1</v>
      </c>
      <c r="G94" s="445">
        <f t="shared" ref="G94:V94" si="126">G39/$E39</f>
        <v>1.7168141592920354</v>
      </c>
      <c r="H94" s="446">
        <f t="shared" si="126"/>
        <v>1.5929203539823009</v>
      </c>
      <c r="I94" s="447">
        <f t="shared" si="126"/>
        <v>1.415929203539823</v>
      </c>
      <c r="J94" s="446">
        <f t="shared" si="126"/>
        <v>1.6814159292035398</v>
      </c>
      <c r="K94" s="446">
        <f t="shared" si="126"/>
        <v>0.81415929203539827</v>
      </c>
      <c r="L94" s="445">
        <f t="shared" si="126"/>
        <v>1.7168141592920354</v>
      </c>
      <c r="M94" s="446">
        <f t="shared" si="126"/>
        <v>1.4867256637168142</v>
      </c>
      <c r="N94" s="446">
        <f t="shared" si="126"/>
        <v>0.67256637168141598</v>
      </c>
      <c r="O94" s="446">
        <f t="shared" si="126"/>
        <v>0.62831858407079644</v>
      </c>
      <c r="P94" s="446">
        <f t="shared" si="126"/>
        <v>0.97345132743362828</v>
      </c>
      <c r="Q94" s="446">
        <f t="shared" si="126"/>
        <v>0.5663716814159292</v>
      </c>
      <c r="R94" s="446">
        <f t="shared" si="126"/>
        <v>1.2035398230088497</v>
      </c>
      <c r="S94" s="446">
        <f t="shared" si="126"/>
        <v>1.5044247787610618</v>
      </c>
      <c r="T94" s="446">
        <f t="shared" si="126"/>
        <v>1.6460176991150441</v>
      </c>
      <c r="U94" s="447">
        <f t="shared" si="126"/>
        <v>1.7876106194690264</v>
      </c>
      <c r="V94" s="448">
        <f t="shared" si="126"/>
        <v>19.407079646017699</v>
      </c>
      <c r="W94" s="447">
        <f t="shared" ref="W94:AJ94" si="127">W39/$E39</f>
        <v>1.663716814159292</v>
      </c>
      <c r="X94" s="447">
        <f t="shared" si="127"/>
        <v>1.6991150442477876</v>
      </c>
      <c r="Y94" s="446">
        <f t="shared" si="127"/>
        <v>1.2212389380530972</v>
      </c>
      <c r="Z94" s="446">
        <f t="shared" si="127"/>
        <v>1.8584070796460177</v>
      </c>
      <c r="AA94" s="446">
        <f t="shared" si="127"/>
        <v>2.336283185840708</v>
      </c>
      <c r="AB94" s="446">
        <f t="shared" si="127"/>
        <v>1.7876106194690264</v>
      </c>
      <c r="AC94" s="446">
        <f t="shared" si="127"/>
        <v>1.9115044247787611</v>
      </c>
      <c r="AD94" s="446">
        <f t="shared" si="127"/>
        <v>2.2300884955752212</v>
      </c>
      <c r="AE94" s="446">
        <f t="shared" si="127"/>
        <v>2.2300884955752212</v>
      </c>
      <c r="AF94" s="446">
        <f t="shared" si="127"/>
        <v>1.2212389380530972</v>
      </c>
      <c r="AG94" s="446">
        <f t="shared" si="127"/>
        <v>1.0619469026548674</v>
      </c>
      <c r="AH94" s="446">
        <f t="shared" si="127"/>
        <v>0.86725663716814161</v>
      </c>
      <c r="AI94" s="447">
        <f t="shared" si="127"/>
        <v>0.99115044247787609</v>
      </c>
      <c r="AJ94" s="448">
        <f t="shared" si="127"/>
        <v>21.079646017699115</v>
      </c>
      <c r="AK94" s="447">
        <f t="shared" ref="AK94:AW94" si="128">AK39/$E39</f>
        <v>1.6106194690265487</v>
      </c>
      <c r="AL94" s="446">
        <f t="shared" si="128"/>
        <v>1.5575221238938053</v>
      </c>
      <c r="AM94" s="445">
        <f t="shared" si="128"/>
        <v>1.9469026548672566</v>
      </c>
      <c r="AN94" s="445">
        <f t="shared" si="128"/>
        <v>2.2035398230088497</v>
      </c>
      <c r="AO94" s="445">
        <f t="shared" si="128"/>
        <v>1.5575221238938053</v>
      </c>
      <c r="AP94" s="445">
        <f t="shared" si="128"/>
        <v>8.8495575221238937E-3</v>
      </c>
      <c r="AQ94" s="446">
        <f t="shared" si="128"/>
        <v>0.8584070796460177</v>
      </c>
      <c r="AR94" s="446">
        <f t="shared" si="128"/>
        <v>2.0707964601769913</v>
      </c>
      <c r="AS94" s="446">
        <f t="shared" si="128"/>
        <v>1.2566371681415929</v>
      </c>
      <c r="AT94" s="446">
        <f t="shared" si="128"/>
        <v>1.3628318584070795</v>
      </c>
      <c r="AU94" s="446">
        <f t="shared" si="128"/>
        <v>1.345132743362832</v>
      </c>
      <c r="AV94" s="447">
        <f t="shared" si="128"/>
        <v>1.5221238938053097</v>
      </c>
      <c r="AW94" s="448">
        <f t="shared" si="128"/>
        <v>17.300884955752213</v>
      </c>
      <c r="AX94" s="447">
        <f t="shared" ref="AX94:BF94" si="129">AX39/$E39</f>
        <v>1.3628318584070795</v>
      </c>
      <c r="AY94" s="446">
        <f t="shared" si="129"/>
        <v>0.83185840707964598</v>
      </c>
      <c r="AZ94" s="449">
        <f t="shared" si="129"/>
        <v>0.98230088495575218</v>
      </c>
      <c r="BA94" s="447">
        <f t="shared" si="129"/>
        <v>1.6106194690265487</v>
      </c>
      <c r="BB94" s="447">
        <f t="shared" si="129"/>
        <v>1.6991150442477876</v>
      </c>
      <c r="BC94" s="447">
        <f t="shared" si="129"/>
        <v>0.93805309734513276</v>
      </c>
      <c r="BD94" s="450">
        <f t="shared" si="129"/>
        <v>0.8584070796460177</v>
      </c>
      <c r="BE94" s="448">
        <f t="shared" si="129"/>
        <v>8.283185840707965</v>
      </c>
      <c r="BF94" s="451">
        <f t="shared" si="129"/>
        <v>66.070796460176993</v>
      </c>
    </row>
    <row r="95" spans="2:58" ht="27.95" customHeight="1">
      <c r="B95" s="363">
        <v>32</v>
      </c>
      <c r="C95" s="367" t="s">
        <v>158</v>
      </c>
      <c r="D95" s="364">
        <f t="shared" si="9"/>
        <v>392</v>
      </c>
      <c r="E95" s="365">
        <f t="shared" si="9"/>
        <v>392</v>
      </c>
      <c r="F95" s="366">
        <f t="shared" si="9"/>
        <v>1</v>
      </c>
      <c r="G95" s="445">
        <f t="shared" ref="G95:V95" si="130">G40/$E40</f>
        <v>1.6326530612244898</v>
      </c>
      <c r="H95" s="446">
        <f t="shared" si="130"/>
        <v>1.5510204081632653</v>
      </c>
      <c r="I95" s="447">
        <f t="shared" si="130"/>
        <v>1.4336734693877551</v>
      </c>
      <c r="J95" s="446">
        <f t="shared" si="130"/>
        <v>1.6734693877551021</v>
      </c>
      <c r="K95" s="446">
        <f t="shared" si="130"/>
        <v>0.74234693877551017</v>
      </c>
      <c r="L95" s="445">
        <f t="shared" si="130"/>
        <v>1.7908163265306123</v>
      </c>
      <c r="M95" s="446">
        <f t="shared" si="130"/>
        <v>1.4617346938775511</v>
      </c>
      <c r="N95" s="446">
        <f t="shared" si="130"/>
        <v>1</v>
      </c>
      <c r="O95" s="446">
        <f t="shared" si="130"/>
        <v>0.70153061224489799</v>
      </c>
      <c r="P95" s="446">
        <f t="shared" si="130"/>
        <v>0.97448979591836737</v>
      </c>
      <c r="Q95" s="446">
        <f t="shared" si="130"/>
        <v>0.69897959183673475</v>
      </c>
      <c r="R95" s="446">
        <f t="shared" si="130"/>
        <v>0.97959183673469385</v>
      </c>
      <c r="S95" s="446">
        <f t="shared" si="130"/>
        <v>1.3928571428571428</v>
      </c>
      <c r="T95" s="446">
        <f t="shared" si="130"/>
        <v>1.7346938775510203</v>
      </c>
      <c r="U95" s="447">
        <f t="shared" si="130"/>
        <v>1.7295918367346939</v>
      </c>
      <c r="V95" s="448">
        <f t="shared" si="130"/>
        <v>19.497448979591837</v>
      </c>
      <c r="W95" s="447">
        <f t="shared" ref="W95:AJ95" si="131">W40/$E40</f>
        <v>1.8214285714285714</v>
      </c>
      <c r="X95" s="447">
        <f t="shared" si="131"/>
        <v>1.6785714285714286</v>
      </c>
      <c r="Y95" s="446">
        <f t="shared" si="131"/>
        <v>1.4234693877551021</v>
      </c>
      <c r="Z95" s="446">
        <f t="shared" si="131"/>
        <v>1.8367346938775511</v>
      </c>
      <c r="AA95" s="446">
        <f t="shared" si="131"/>
        <v>2.5382653061224492</v>
      </c>
      <c r="AB95" s="446">
        <f t="shared" si="131"/>
        <v>1.846938775510204</v>
      </c>
      <c r="AC95" s="446">
        <f t="shared" si="131"/>
        <v>1.8826530612244898</v>
      </c>
      <c r="AD95" s="446">
        <f t="shared" si="131"/>
        <v>2.4260204081632653</v>
      </c>
      <c r="AE95" s="446">
        <f t="shared" si="131"/>
        <v>2.0739795918367347</v>
      </c>
      <c r="AF95" s="446">
        <f t="shared" si="131"/>
        <v>1.7678571428571428</v>
      </c>
      <c r="AG95" s="446">
        <f t="shared" si="131"/>
        <v>1.3622448979591837</v>
      </c>
      <c r="AH95" s="446">
        <f t="shared" si="131"/>
        <v>1.1683673469387754</v>
      </c>
      <c r="AI95" s="447">
        <f t="shared" si="131"/>
        <v>1.2193877551020409</v>
      </c>
      <c r="AJ95" s="448">
        <f t="shared" si="131"/>
        <v>23.045918367346939</v>
      </c>
      <c r="AK95" s="447">
        <f t="shared" ref="AK95:AW95" si="132">AK40/$E40</f>
        <v>1.7551020408163265</v>
      </c>
      <c r="AL95" s="446">
        <f t="shared" si="132"/>
        <v>1.7295918367346939</v>
      </c>
      <c r="AM95" s="445">
        <f t="shared" si="132"/>
        <v>1.9234693877551021</v>
      </c>
      <c r="AN95" s="445">
        <f t="shared" si="132"/>
        <v>2.4413265306122449</v>
      </c>
      <c r="AO95" s="445">
        <f t="shared" si="132"/>
        <v>1.5153061224489797</v>
      </c>
      <c r="AP95" s="445">
        <f t="shared" si="132"/>
        <v>0.31632653061224492</v>
      </c>
      <c r="AQ95" s="446">
        <f t="shared" si="132"/>
        <v>0.84183673469387754</v>
      </c>
      <c r="AR95" s="446">
        <f t="shared" si="132"/>
        <v>2.2882653061224492</v>
      </c>
      <c r="AS95" s="446">
        <f t="shared" si="132"/>
        <v>1.2806122448979591</v>
      </c>
      <c r="AT95" s="446">
        <f t="shared" si="132"/>
        <v>1.0357142857142858</v>
      </c>
      <c r="AU95" s="446">
        <f t="shared" si="132"/>
        <v>1.7091836734693877</v>
      </c>
      <c r="AV95" s="447">
        <f t="shared" si="132"/>
        <v>1.6428571428571428</v>
      </c>
      <c r="AW95" s="448">
        <f t="shared" si="132"/>
        <v>18.479591836734695</v>
      </c>
      <c r="AX95" s="447">
        <f t="shared" ref="AX95:BF95" si="133">AX40/$E40</f>
        <v>1.3775510204081634</v>
      </c>
      <c r="AY95" s="446">
        <f t="shared" si="133"/>
        <v>0.98469387755102045</v>
      </c>
      <c r="AZ95" s="449">
        <f t="shared" si="133"/>
        <v>0.95663265306122447</v>
      </c>
      <c r="BA95" s="447">
        <f t="shared" si="133"/>
        <v>1.1275510204081634</v>
      </c>
      <c r="BB95" s="447">
        <f t="shared" si="133"/>
        <v>1.3979591836734695</v>
      </c>
      <c r="BC95" s="447">
        <f t="shared" si="133"/>
        <v>1.1734693877551021</v>
      </c>
      <c r="BD95" s="450">
        <f t="shared" si="133"/>
        <v>0.80867346938775508</v>
      </c>
      <c r="BE95" s="448">
        <f t="shared" si="133"/>
        <v>7.8265306122448983</v>
      </c>
      <c r="BF95" s="451">
        <f t="shared" si="133"/>
        <v>68.849489795918373</v>
      </c>
    </row>
    <row r="96" spans="2:58" ht="27.95" customHeight="1">
      <c r="B96" s="363">
        <v>33</v>
      </c>
      <c r="C96" s="367" t="s">
        <v>159</v>
      </c>
      <c r="D96" s="364">
        <f t="shared" si="9"/>
        <v>142</v>
      </c>
      <c r="E96" s="365">
        <f t="shared" si="9"/>
        <v>142</v>
      </c>
      <c r="F96" s="366">
        <f t="shared" si="9"/>
        <v>1</v>
      </c>
      <c r="G96" s="445">
        <f t="shared" ref="G96:V96" si="134">G41/$E41</f>
        <v>1.8169014084507042</v>
      </c>
      <c r="H96" s="446">
        <f t="shared" si="134"/>
        <v>1.7605633802816902</v>
      </c>
      <c r="I96" s="447">
        <f t="shared" si="134"/>
        <v>1.5352112676056338</v>
      </c>
      <c r="J96" s="446">
        <f t="shared" si="134"/>
        <v>1.7605633802816902</v>
      </c>
      <c r="K96" s="446">
        <f t="shared" si="134"/>
        <v>0.89436619718309862</v>
      </c>
      <c r="L96" s="445">
        <f t="shared" si="134"/>
        <v>1.7746478873239437</v>
      </c>
      <c r="M96" s="446">
        <f t="shared" si="134"/>
        <v>1.5140845070422535</v>
      </c>
      <c r="N96" s="446">
        <f t="shared" si="134"/>
        <v>0.971830985915493</v>
      </c>
      <c r="O96" s="446">
        <f t="shared" si="134"/>
        <v>0.73943661971830987</v>
      </c>
      <c r="P96" s="446">
        <f t="shared" si="134"/>
        <v>1</v>
      </c>
      <c r="Q96" s="446">
        <f t="shared" si="134"/>
        <v>0.88732394366197187</v>
      </c>
      <c r="R96" s="446">
        <f t="shared" si="134"/>
        <v>1.028169014084507</v>
      </c>
      <c r="S96" s="446">
        <f t="shared" si="134"/>
        <v>1.7605633802816902</v>
      </c>
      <c r="T96" s="446">
        <f t="shared" si="134"/>
        <v>1.9577464788732395</v>
      </c>
      <c r="U96" s="447">
        <f t="shared" si="134"/>
        <v>1.732394366197183</v>
      </c>
      <c r="V96" s="448">
        <f t="shared" si="134"/>
        <v>21.133802816901408</v>
      </c>
      <c r="W96" s="447">
        <f t="shared" ref="W96:AJ96" si="135">W41/$E41</f>
        <v>1.8028169014084507</v>
      </c>
      <c r="X96" s="447">
        <f t="shared" si="135"/>
        <v>1.8028169014084507</v>
      </c>
      <c r="Y96" s="446">
        <f t="shared" si="135"/>
        <v>1.4225352112676057</v>
      </c>
      <c r="Z96" s="446">
        <f t="shared" si="135"/>
        <v>1.7887323943661972</v>
      </c>
      <c r="AA96" s="446">
        <f t="shared" si="135"/>
        <v>2.443661971830986</v>
      </c>
      <c r="AB96" s="446">
        <f t="shared" si="135"/>
        <v>1.8591549295774648</v>
      </c>
      <c r="AC96" s="446">
        <f t="shared" si="135"/>
        <v>1.9295774647887325</v>
      </c>
      <c r="AD96" s="446">
        <f t="shared" si="135"/>
        <v>2.492957746478873</v>
      </c>
      <c r="AE96" s="446">
        <f t="shared" si="135"/>
        <v>1.9859154929577465</v>
      </c>
      <c r="AF96" s="446">
        <f t="shared" si="135"/>
        <v>1.2887323943661972</v>
      </c>
      <c r="AG96" s="446">
        <f t="shared" si="135"/>
        <v>1.5352112676056338</v>
      </c>
      <c r="AH96" s="446">
        <f t="shared" si="135"/>
        <v>1.1549295774647887</v>
      </c>
      <c r="AI96" s="447">
        <f t="shared" si="135"/>
        <v>1.2253521126760563</v>
      </c>
      <c r="AJ96" s="448">
        <f t="shared" si="135"/>
        <v>22.732394366197184</v>
      </c>
      <c r="AK96" s="447">
        <f t="shared" ref="AK96:AW96" si="136">AK41/$E41</f>
        <v>1.7605633802816902</v>
      </c>
      <c r="AL96" s="446">
        <f t="shared" si="136"/>
        <v>1.704225352112676</v>
      </c>
      <c r="AM96" s="445">
        <f t="shared" si="136"/>
        <v>1.943661971830986</v>
      </c>
      <c r="AN96" s="445">
        <f t="shared" si="136"/>
        <v>2.683098591549296</v>
      </c>
      <c r="AO96" s="445">
        <f t="shared" si="136"/>
        <v>1.619718309859155</v>
      </c>
      <c r="AP96" s="445">
        <f t="shared" si="136"/>
        <v>0.30985915492957744</v>
      </c>
      <c r="AQ96" s="446">
        <f t="shared" si="136"/>
        <v>0.93661971830985913</v>
      </c>
      <c r="AR96" s="446">
        <f t="shared" si="136"/>
        <v>2.387323943661972</v>
      </c>
      <c r="AS96" s="446">
        <f t="shared" si="136"/>
        <v>1.0985915492957747</v>
      </c>
      <c r="AT96" s="446">
        <f t="shared" si="136"/>
        <v>0.647887323943662</v>
      </c>
      <c r="AU96" s="446">
        <f t="shared" si="136"/>
        <v>1.676056338028169</v>
      </c>
      <c r="AV96" s="447">
        <f t="shared" si="136"/>
        <v>1.619718309859155</v>
      </c>
      <c r="AW96" s="448">
        <f t="shared" si="136"/>
        <v>18.387323943661972</v>
      </c>
      <c r="AX96" s="447">
        <f t="shared" ref="AX96:BF96" si="137">AX41/$E41</f>
        <v>1.647887323943662</v>
      </c>
      <c r="AY96" s="446">
        <f t="shared" si="137"/>
        <v>1.1338028169014085</v>
      </c>
      <c r="AZ96" s="449">
        <f t="shared" si="137"/>
        <v>1.0774647887323943</v>
      </c>
      <c r="BA96" s="447">
        <f t="shared" si="137"/>
        <v>1.352112676056338</v>
      </c>
      <c r="BB96" s="447">
        <f t="shared" si="137"/>
        <v>1.4366197183098592</v>
      </c>
      <c r="BC96" s="447">
        <f t="shared" si="137"/>
        <v>1.1267605633802817</v>
      </c>
      <c r="BD96" s="450">
        <f t="shared" si="137"/>
        <v>0.89436619718309862</v>
      </c>
      <c r="BE96" s="448">
        <f t="shared" si="137"/>
        <v>8.669014084507042</v>
      </c>
      <c r="BF96" s="451">
        <f t="shared" si="137"/>
        <v>70.922535211267601</v>
      </c>
    </row>
    <row r="97" spans="2:59" ht="27.95" customHeight="1">
      <c r="B97" s="363">
        <v>34</v>
      </c>
      <c r="C97" s="367" t="s">
        <v>160</v>
      </c>
      <c r="D97" s="364">
        <f t="shared" si="9"/>
        <v>409</v>
      </c>
      <c r="E97" s="365">
        <f t="shared" si="9"/>
        <v>352</v>
      </c>
      <c r="F97" s="366">
        <f t="shared" si="9"/>
        <v>0.86063569682151586</v>
      </c>
      <c r="G97" s="445">
        <f t="shared" ref="G97:V97" si="138">G42/$E42</f>
        <v>1.6818181818181819</v>
      </c>
      <c r="H97" s="446">
        <f t="shared" si="138"/>
        <v>1.6420454545454546</v>
      </c>
      <c r="I97" s="447">
        <f t="shared" si="138"/>
        <v>1.4829545454545454</v>
      </c>
      <c r="J97" s="446">
        <f t="shared" si="138"/>
        <v>1.7840909090909092</v>
      </c>
      <c r="K97" s="446">
        <f t="shared" si="138"/>
        <v>0.82386363636363635</v>
      </c>
      <c r="L97" s="445">
        <f t="shared" si="138"/>
        <v>1.75</v>
      </c>
      <c r="M97" s="446">
        <f t="shared" si="138"/>
        <v>1.4659090909090908</v>
      </c>
      <c r="N97" s="446">
        <f t="shared" si="138"/>
        <v>0.96590909090909094</v>
      </c>
      <c r="O97" s="446">
        <f t="shared" si="138"/>
        <v>0.70738636363636365</v>
      </c>
      <c r="P97" s="446">
        <f t="shared" si="138"/>
        <v>0.96306818181818177</v>
      </c>
      <c r="Q97" s="446">
        <f t="shared" si="138"/>
        <v>0.6875</v>
      </c>
      <c r="R97" s="446">
        <f t="shared" si="138"/>
        <v>1.3409090909090908</v>
      </c>
      <c r="S97" s="446">
        <f t="shared" si="138"/>
        <v>1.4715909090909092</v>
      </c>
      <c r="T97" s="446">
        <f t="shared" si="138"/>
        <v>1.7670454545454546</v>
      </c>
      <c r="U97" s="447">
        <f t="shared" si="138"/>
        <v>1.7897727272727273</v>
      </c>
      <c r="V97" s="448">
        <f t="shared" si="138"/>
        <v>20.323863636363637</v>
      </c>
      <c r="W97" s="447">
        <f t="shared" ref="W97:AJ97" si="139">W42/$E42</f>
        <v>1.9034090909090908</v>
      </c>
      <c r="X97" s="447">
        <f t="shared" si="139"/>
        <v>1.6761363636363635</v>
      </c>
      <c r="Y97" s="446">
        <f t="shared" si="139"/>
        <v>1.4204545454545454</v>
      </c>
      <c r="Z97" s="446">
        <f t="shared" si="139"/>
        <v>1.9318181818181819</v>
      </c>
      <c r="AA97" s="446">
        <f t="shared" si="139"/>
        <v>2.375</v>
      </c>
      <c r="AB97" s="446">
        <f t="shared" si="139"/>
        <v>1.8352272727272727</v>
      </c>
      <c r="AC97" s="446">
        <f t="shared" si="139"/>
        <v>1.8465909090909092</v>
      </c>
      <c r="AD97" s="446">
        <f t="shared" si="139"/>
        <v>2.3693181818181817</v>
      </c>
      <c r="AE97" s="446">
        <f t="shared" si="139"/>
        <v>2.1647727272727271</v>
      </c>
      <c r="AF97" s="446">
        <f t="shared" si="139"/>
        <v>1.8068181818181819</v>
      </c>
      <c r="AG97" s="446">
        <f t="shared" si="139"/>
        <v>1.7215909090909092</v>
      </c>
      <c r="AH97" s="446">
        <f t="shared" si="139"/>
        <v>1.2727272727272727</v>
      </c>
      <c r="AI97" s="447">
        <f t="shared" si="139"/>
        <v>1.2102272727272727</v>
      </c>
      <c r="AJ97" s="448">
        <f t="shared" si="139"/>
        <v>23.53409090909091</v>
      </c>
      <c r="AK97" s="447">
        <f t="shared" ref="AK97:AW97" si="140">AK42/$E42</f>
        <v>1.8465909090909092</v>
      </c>
      <c r="AL97" s="446">
        <f t="shared" si="140"/>
        <v>1.7840909090909092</v>
      </c>
      <c r="AM97" s="445">
        <f t="shared" si="140"/>
        <v>1.8863636363636365</v>
      </c>
      <c r="AN97" s="445">
        <f t="shared" si="140"/>
        <v>2.6420454545454546</v>
      </c>
      <c r="AO97" s="445">
        <f t="shared" si="140"/>
        <v>1.4318181818181819</v>
      </c>
      <c r="AP97" s="445">
        <f t="shared" si="140"/>
        <v>0.42045454545454547</v>
      </c>
      <c r="AQ97" s="446">
        <f t="shared" si="140"/>
        <v>0.86363636363636365</v>
      </c>
      <c r="AR97" s="446">
        <f t="shared" si="140"/>
        <v>2.15625</v>
      </c>
      <c r="AS97" s="446">
        <f t="shared" si="140"/>
        <v>1.4659090909090908</v>
      </c>
      <c r="AT97" s="446">
        <f t="shared" si="140"/>
        <v>0.83522727272727271</v>
      </c>
      <c r="AU97" s="446">
        <f t="shared" si="140"/>
        <v>1.6420454545454546</v>
      </c>
      <c r="AV97" s="447">
        <f t="shared" si="140"/>
        <v>1.5568181818181819</v>
      </c>
      <c r="AW97" s="448">
        <f t="shared" si="140"/>
        <v>18.53125</v>
      </c>
      <c r="AX97" s="447">
        <f t="shared" ref="AX97:BF97" si="141">AX42/$E42</f>
        <v>1.4715909090909092</v>
      </c>
      <c r="AY97" s="446">
        <f t="shared" si="141"/>
        <v>1.0852272727272727</v>
      </c>
      <c r="AZ97" s="449">
        <f t="shared" si="141"/>
        <v>1.4403409090909092</v>
      </c>
      <c r="BA97" s="447">
        <f t="shared" si="141"/>
        <v>1.1477272727272727</v>
      </c>
      <c r="BB97" s="447">
        <f t="shared" si="141"/>
        <v>1.3977272727272727</v>
      </c>
      <c r="BC97" s="447">
        <f t="shared" si="141"/>
        <v>1.25</v>
      </c>
      <c r="BD97" s="450">
        <f t="shared" si="141"/>
        <v>0.76420454545454541</v>
      </c>
      <c r="BE97" s="448">
        <f t="shared" si="141"/>
        <v>8.5568181818181817</v>
      </c>
      <c r="BF97" s="451">
        <f t="shared" si="141"/>
        <v>70.946022727272734</v>
      </c>
    </row>
    <row r="98" spans="2:59" ht="27.95" customHeight="1">
      <c r="B98" s="363">
        <v>35</v>
      </c>
      <c r="C98" s="367" t="s">
        <v>161</v>
      </c>
      <c r="D98" s="364">
        <f t="shared" si="9"/>
        <v>283</v>
      </c>
      <c r="E98" s="365">
        <f t="shared" si="9"/>
        <v>283</v>
      </c>
      <c r="F98" s="366">
        <f t="shared" si="9"/>
        <v>1</v>
      </c>
      <c r="G98" s="445">
        <f t="shared" ref="G98:V98" si="142">G43/$E43</f>
        <v>1.7597173144876326</v>
      </c>
      <c r="H98" s="446">
        <f t="shared" si="142"/>
        <v>1.773851590106007</v>
      </c>
      <c r="I98" s="447">
        <f t="shared" si="142"/>
        <v>1.5830388692579505</v>
      </c>
      <c r="J98" s="446">
        <f t="shared" si="142"/>
        <v>1.872791519434629</v>
      </c>
      <c r="K98" s="446">
        <f t="shared" si="142"/>
        <v>1.0954063604240283</v>
      </c>
      <c r="L98" s="445">
        <f t="shared" si="142"/>
        <v>1.7314487632508835</v>
      </c>
      <c r="M98" s="446">
        <f t="shared" si="142"/>
        <v>1.4134275618374559</v>
      </c>
      <c r="N98" s="446">
        <f t="shared" si="142"/>
        <v>0.76325088339222613</v>
      </c>
      <c r="O98" s="446">
        <f t="shared" si="142"/>
        <v>0.46643109540636041</v>
      </c>
      <c r="P98" s="446">
        <f t="shared" si="142"/>
        <v>0.96466431095406358</v>
      </c>
      <c r="Q98" s="446">
        <f t="shared" si="142"/>
        <v>0.78445229681978801</v>
      </c>
      <c r="R98" s="446">
        <f t="shared" si="142"/>
        <v>1.3710247349823321</v>
      </c>
      <c r="S98" s="446">
        <f t="shared" si="142"/>
        <v>1.7526501766784452</v>
      </c>
      <c r="T98" s="446">
        <f t="shared" si="142"/>
        <v>1.8091872791519434</v>
      </c>
      <c r="U98" s="447">
        <f t="shared" si="142"/>
        <v>1.7031802120141342</v>
      </c>
      <c r="V98" s="448">
        <f t="shared" si="142"/>
        <v>20.844522968197879</v>
      </c>
      <c r="W98" s="447">
        <f t="shared" ref="W98:AJ98" si="143">W43/$E43</f>
        <v>1.8374558303886925</v>
      </c>
      <c r="X98" s="447">
        <f t="shared" si="143"/>
        <v>1.9293286219081272</v>
      </c>
      <c r="Y98" s="446">
        <f t="shared" si="143"/>
        <v>1.5265017667844523</v>
      </c>
      <c r="Z98" s="446">
        <f t="shared" si="143"/>
        <v>1.9293286219081272</v>
      </c>
      <c r="AA98" s="446">
        <f t="shared" si="143"/>
        <v>2.5441696113074204</v>
      </c>
      <c r="AB98" s="446">
        <f t="shared" si="143"/>
        <v>1.8515901060070672</v>
      </c>
      <c r="AC98" s="446">
        <f t="shared" si="143"/>
        <v>1.9293286219081272</v>
      </c>
      <c r="AD98" s="446">
        <f t="shared" si="143"/>
        <v>2.5229681978798588</v>
      </c>
      <c r="AE98" s="446">
        <f t="shared" si="143"/>
        <v>2.3957597173144878</v>
      </c>
      <c r="AF98" s="446">
        <f t="shared" si="143"/>
        <v>1.8763250883392226</v>
      </c>
      <c r="AG98" s="446">
        <f t="shared" si="143"/>
        <v>1.7385159010600706</v>
      </c>
      <c r="AH98" s="446">
        <f t="shared" si="143"/>
        <v>1.4063604240282686</v>
      </c>
      <c r="AI98" s="447">
        <f t="shared" si="143"/>
        <v>1.4063604240282686</v>
      </c>
      <c r="AJ98" s="448">
        <f t="shared" si="143"/>
        <v>24.89399293286219</v>
      </c>
      <c r="AK98" s="447">
        <f t="shared" ref="AK98:AW98" si="144">AK43/$E43</f>
        <v>1.8869257950530036</v>
      </c>
      <c r="AL98" s="446">
        <f t="shared" si="144"/>
        <v>1.872791519434629</v>
      </c>
      <c r="AM98" s="445">
        <f t="shared" si="144"/>
        <v>1.9575971731448762</v>
      </c>
      <c r="AN98" s="445">
        <f t="shared" si="144"/>
        <v>2.6713780918727914</v>
      </c>
      <c r="AO98" s="445">
        <f t="shared" si="144"/>
        <v>1.6254416961130742</v>
      </c>
      <c r="AP98" s="445">
        <f t="shared" si="144"/>
        <v>0.30742049469964666</v>
      </c>
      <c r="AQ98" s="446">
        <f t="shared" si="144"/>
        <v>0.8409893992932862</v>
      </c>
      <c r="AR98" s="446">
        <f t="shared" si="144"/>
        <v>2.3215547703180213</v>
      </c>
      <c r="AS98" s="446">
        <f t="shared" si="144"/>
        <v>1.3286219081272084</v>
      </c>
      <c r="AT98" s="446">
        <f t="shared" si="144"/>
        <v>0.77738515901060068</v>
      </c>
      <c r="AU98" s="446">
        <f t="shared" si="144"/>
        <v>1.5265017667844523</v>
      </c>
      <c r="AV98" s="447">
        <f t="shared" si="144"/>
        <v>1.667844522968198</v>
      </c>
      <c r="AW98" s="448">
        <f t="shared" si="144"/>
        <v>18.784452296819786</v>
      </c>
      <c r="AX98" s="447">
        <f t="shared" ref="AX98:BF98" si="145">AX43/$E43</f>
        <v>1.3215547703180213</v>
      </c>
      <c r="AY98" s="446">
        <f t="shared" si="145"/>
        <v>0.6819787985865724</v>
      </c>
      <c r="AZ98" s="449">
        <f t="shared" si="145"/>
        <v>1.2614840989399294</v>
      </c>
      <c r="BA98" s="447">
        <f t="shared" si="145"/>
        <v>1.7597173144876326</v>
      </c>
      <c r="BB98" s="447">
        <f t="shared" si="145"/>
        <v>1.6395759717314489</v>
      </c>
      <c r="BC98" s="447">
        <f t="shared" si="145"/>
        <v>1.2579505300353357</v>
      </c>
      <c r="BD98" s="450">
        <f t="shared" si="145"/>
        <v>0.83038869257950532</v>
      </c>
      <c r="BE98" s="448">
        <f t="shared" si="145"/>
        <v>8.7526501766784452</v>
      </c>
      <c r="BF98" s="451">
        <f t="shared" si="145"/>
        <v>73.275618374558306</v>
      </c>
    </row>
    <row r="99" spans="2:59" ht="27.95" customHeight="1">
      <c r="B99" s="363">
        <v>36</v>
      </c>
      <c r="C99" s="367" t="s">
        <v>162</v>
      </c>
      <c r="D99" s="364">
        <f>D44</f>
        <v>254</v>
      </c>
      <c r="E99" s="365">
        <f>E44</f>
        <v>236</v>
      </c>
      <c r="F99" s="366">
        <f t="shared" si="9"/>
        <v>0.92913385826771655</v>
      </c>
      <c r="G99" s="445">
        <f t="shared" ref="G99:BF99" si="146">G44/$E44</f>
        <v>1.5254237288135593</v>
      </c>
      <c r="H99" s="446">
        <f t="shared" si="146"/>
        <v>1.3135593220338984</v>
      </c>
      <c r="I99" s="447">
        <f t="shared" si="146"/>
        <v>1.1864406779661016</v>
      </c>
      <c r="J99" s="446">
        <f t="shared" si="146"/>
        <v>1.3559322033898304</v>
      </c>
      <c r="K99" s="446">
        <f t="shared" si="146"/>
        <v>0.59745762711864403</v>
      </c>
      <c r="L99" s="445">
        <f t="shared" si="146"/>
        <v>1.4491525423728813</v>
      </c>
      <c r="M99" s="446">
        <f t="shared" si="146"/>
        <v>1.1016949152542372</v>
      </c>
      <c r="N99" s="446">
        <f t="shared" si="146"/>
        <v>0.48305084745762711</v>
      </c>
      <c r="O99" s="446">
        <f t="shared" si="146"/>
        <v>0.33898305084745761</v>
      </c>
      <c r="P99" s="446">
        <f t="shared" si="146"/>
        <v>0.95338983050847459</v>
      </c>
      <c r="Q99" s="446">
        <f t="shared" si="146"/>
        <v>0.71186440677966101</v>
      </c>
      <c r="R99" s="446">
        <f t="shared" si="146"/>
        <v>1.1694915254237288</v>
      </c>
      <c r="S99" s="446">
        <f t="shared" si="146"/>
        <v>1.5254237288135593</v>
      </c>
      <c r="T99" s="446">
        <f t="shared" si="146"/>
        <v>1.6355932203389831</v>
      </c>
      <c r="U99" s="447">
        <f t="shared" si="146"/>
        <v>1.6779661016949152</v>
      </c>
      <c r="V99" s="448">
        <f t="shared" si="146"/>
        <v>17.025423728813561</v>
      </c>
      <c r="W99" s="447">
        <f t="shared" si="146"/>
        <v>1.6059322033898304</v>
      </c>
      <c r="X99" s="447">
        <f t="shared" si="146"/>
        <v>1.423728813559322</v>
      </c>
      <c r="Y99" s="446">
        <f t="shared" si="146"/>
        <v>1.228813559322034</v>
      </c>
      <c r="Z99" s="446">
        <f t="shared" si="146"/>
        <v>1.6949152542372881</v>
      </c>
      <c r="AA99" s="446">
        <f t="shared" si="146"/>
        <v>2.3135593220338984</v>
      </c>
      <c r="AB99" s="446">
        <f t="shared" si="146"/>
        <v>1.7627118644067796</v>
      </c>
      <c r="AC99" s="446">
        <f t="shared" si="146"/>
        <v>1.8220338983050848</v>
      </c>
      <c r="AD99" s="446">
        <f t="shared" si="146"/>
        <v>2.4279661016949152</v>
      </c>
      <c r="AE99" s="446">
        <f t="shared" si="146"/>
        <v>1.8177966101694916</v>
      </c>
      <c r="AF99" s="446">
        <f t="shared" si="146"/>
        <v>1.4491525423728813</v>
      </c>
      <c r="AG99" s="446">
        <f t="shared" si="146"/>
        <v>1.0847457627118644</v>
      </c>
      <c r="AH99" s="446">
        <f t="shared" si="146"/>
        <v>0.94067796610169496</v>
      </c>
      <c r="AI99" s="447">
        <f t="shared" si="146"/>
        <v>1.0169491525423728</v>
      </c>
      <c r="AJ99" s="448">
        <f t="shared" si="146"/>
        <v>20.588983050847457</v>
      </c>
      <c r="AK99" s="447">
        <f t="shared" si="146"/>
        <v>1.8220338983050848</v>
      </c>
      <c r="AL99" s="446">
        <f t="shared" si="146"/>
        <v>1.7033898305084745</v>
      </c>
      <c r="AM99" s="445">
        <f t="shared" si="146"/>
        <v>1.923728813559322</v>
      </c>
      <c r="AN99" s="445">
        <f t="shared" si="146"/>
        <v>2.4788135593220337</v>
      </c>
      <c r="AO99" s="445">
        <f t="shared" si="146"/>
        <v>1.7118644067796611</v>
      </c>
      <c r="AP99" s="445">
        <f t="shared" si="146"/>
        <v>0.43220338983050849</v>
      </c>
      <c r="AQ99" s="446">
        <f t="shared" si="146"/>
        <v>0.78813559322033899</v>
      </c>
      <c r="AR99" s="446">
        <f t="shared" si="146"/>
        <v>2.3516949152542375</v>
      </c>
      <c r="AS99" s="446">
        <f t="shared" si="146"/>
        <v>1.1610169491525424</v>
      </c>
      <c r="AT99" s="446">
        <f t="shared" si="146"/>
        <v>0.99152542372881358</v>
      </c>
      <c r="AU99" s="446">
        <f t="shared" si="146"/>
        <v>1.4830508474576272</v>
      </c>
      <c r="AV99" s="447">
        <f t="shared" si="146"/>
        <v>1.3050847457627119</v>
      </c>
      <c r="AW99" s="448">
        <f t="shared" si="146"/>
        <v>18.152542372881356</v>
      </c>
      <c r="AX99" s="447">
        <f t="shared" si="146"/>
        <v>1.847457627118644</v>
      </c>
      <c r="AY99" s="446">
        <f t="shared" si="146"/>
        <v>1.9533898305084745</v>
      </c>
      <c r="AZ99" s="449">
        <f t="shared" si="146"/>
        <v>1.9957627118644068</v>
      </c>
      <c r="BA99" s="447">
        <f t="shared" si="146"/>
        <v>1.076271186440678</v>
      </c>
      <c r="BB99" s="447">
        <f t="shared" si="146"/>
        <v>1.3135593220338984</v>
      </c>
      <c r="BC99" s="447">
        <f t="shared" si="146"/>
        <v>1.0508474576271187</v>
      </c>
      <c r="BD99" s="450">
        <f t="shared" si="146"/>
        <v>0.77966101694915257</v>
      </c>
      <c r="BE99" s="448">
        <f t="shared" si="146"/>
        <v>10.016949152542374</v>
      </c>
      <c r="BF99" s="451">
        <f t="shared" si="146"/>
        <v>65.783898305084747</v>
      </c>
    </row>
    <row r="100" spans="2:59" ht="27.95" customHeight="1">
      <c r="B100" s="363">
        <v>37</v>
      </c>
      <c r="C100" s="367" t="s">
        <v>163</v>
      </c>
      <c r="D100" s="364">
        <f t="shared" si="9"/>
        <v>253</v>
      </c>
      <c r="E100" s="365">
        <f t="shared" si="9"/>
        <v>237</v>
      </c>
      <c r="F100" s="366">
        <f t="shared" si="9"/>
        <v>0.93675889328063244</v>
      </c>
      <c r="G100" s="445">
        <f t="shared" ref="G100:V100" si="147">G45/$E45</f>
        <v>0.78481012658227844</v>
      </c>
      <c r="H100" s="446">
        <f t="shared" si="147"/>
        <v>0.810126582278481</v>
      </c>
      <c r="I100" s="447">
        <f t="shared" si="147"/>
        <v>0.7932489451476793</v>
      </c>
      <c r="J100" s="446">
        <f t="shared" si="147"/>
        <v>1.8016877637130801</v>
      </c>
      <c r="K100" s="446">
        <f t="shared" si="147"/>
        <v>0.56540084388185652</v>
      </c>
      <c r="L100" s="445">
        <f t="shared" si="147"/>
        <v>1.6540084388185654</v>
      </c>
      <c r="M100" s="446">
        <f t="shared" si="147"/>
        <v>1.6962025316455696</v>
      </c>
      <c r="N100" s="446">
        <f t="shared" si="147"/>
        <v>0.39662447257383965</v>
      </c>
      <c r="O100" s="446">
        <f t="shared" si="147"/>
        <v>0.18565400843881857</v>
      </c>
      <c r="P100" s="446">
        <f t="shared" si="147"/>
        <v>0.95780590717299574</v>
      </c>
      <c r="Q100" s="446">
        <f t="shared" si="147"/>
        <v>0.32489451476793246</v>
      </c>
      <c r="R100" s="446">
        <f t="shared" si="147"/>
        <v>1.4135021097046414</v>
      </c>
      <c r="S100" s="446">
        <f t="shared" si="147"/>
        <v>0.96202531645569622</v>
      </c>
      <c r="T100" s="446">
        <f t="shared" si="147"/>
        <v>1.1645569620253164</v>
      </c>
      <c r="U100" s="447">
        <f t="shared" si="147"/>
        <v>1.8987341772151898</v>
      </c>
      <c r="V100" s="448">
        <f t="shared" si="147"/>
        <v>15.40928270042194</v>
      </c>
      <c r="W100" s="447">
        <f t="shared" ref="W100:AJ100" si="148">W45/$E45</f>
        <v>0.1729957805907173</v>
      </c>
      <c r="X100" s="447">
        <f t="shared" si="148"/>
        <v>0.63291139240506333</v>
      </c>
      <c r="Y100" s="446">
        <f t="shared" si="148"/>
        <v>0.48945147679324896</v>
      </c>
      <c r="Z100" s="446">
        <f t="shared" si="148"/>
        <v>1.751054852320675</v>
      </c>
      <c r="AA100" s="446">
        <f t="shared" si="148"/>
        <v>2.1940928270042193</v>
      </c>
      <c r="AB100" s="446">
        <f t="shared" si="148"/>
        <v>1.518987341772152</v>
      </c>
      <c r="AC100" s="446">
        <f t="shared" si="148"/>
        <v>1.7172995780590716</v>
      </c>
      <c r="AD100" s="446">
        <f t="shared" si="148"/>
        <v>2.0970464135021096</v>
      </c>
      <c r="AE100" s="446">
        <f t="shared" si="148"/>
        <v>1.8101265822784811</v>
      </c>
      <c r="AF100" s="446">
        <f t="shared" si="148"/>
        <v>1.7974683544303798</v>
      </c>
      <c r="AG100" s="446">
        <f t="shared" si="148"/>
        <v>1.1476793248945147</v>
      </c>
      <c r="AH100" s="446">
        <f t="shared" si="148"/>
        <v>1.1772151898734178</v>
      </c>
      <c r="AI100" s="447">
        <f t="shared" si="148"/>
        <v>1.139240506329114</v>
      </c>
      <c r="AJ100" s="448">
        <f t="shared" si="148"/>
        <v>17.645569620253166</v>
      </c>
      <c r="AK100" s="447">
        <f t="shared" ref="AK100:AW100" si="149">AK45/$E45</f>
        <v>0.73839662447257381</v>
      </c>
      <c r="AL100" s="446">
        <f t="shared" si="149"/>
        <v>0.68776371308016881</v>
      </c>
      <c r="AM100" s="445">
        <f t="shared" si="149"/>
        <v>1.8059071729957805</v>
      </c>
      <c r="AN100" s="445">
        <f t="shared" si="149"/>
        <v>2.130801687763713</v>
      </c>
      <c r="AO100" s="445">
        <f t="shared" si="149"/>
        <v>0.11814345991561181</v>
      </c>
      <c r="AP100" s="445">
        <f t="shared" si="149"/>
        <v>2.9535864978902954E-2</v>
      </c>
      <c r="AQ100" s="446">
        <f t="shared" si="149"/>
        <v>0.10126582278481013</v>
      </c>
      <c r="AR100" s="446">
        <f t="shared" si="149"/>
        <v>1.7552742616033756</v>
      </c>
      <c r="AS100" s="446">
        <f t="shared" si="149"/>
        <v>1.0675105485232068</v>
      </c>
      <c r="AT100" s="446">
        <f t="shared" si="149"/>
        <v>0.4219409282700422</v>
      </c>
      <c r="AU100" s="446">
        <f t="shared" si="149"/>
        <v>1.5949367088607596</v>
      </c>
      <c r="AV100" s="447">
        <f t="shared" si="149"/>
        <v>1.4261603375527425</v>
      </c>
      <c r="AW100" s="448">
        <f t="shared" si="149"/>
        <v>11.877637130801688</v>
      </c>
      <c r="AX100" s="447">
        <f t="shared" ref="AX100:BF100" si="150">AX45/$E45</f>
        <v>1.3206751054852321</v>
      </c>
      <c r="AY100" s="446">
        <f t="shared" si="150"/>
        <v>0.55696202531645567</v>
      </c>
      <c r="AZ100" s="449">
        <f t="shared" si="150"/>
        <v>0.72995780590717296</v>
      </c>
      <c r="BA100" s="447">
        <f t="shared" si="150"/>
        <v>0.54852320675105481</v>
      </c>
      <c r="BB100" s="447">
        <f t="shared" si="150"/>
        <v>1.4767932489451476</v>
      </c>
      <c r="BC100" s="447">
        <f t="shared" si="150"/>
        <v>1.3080168776371308</v>
      </c>
      <c r="BD100" s="450">
        <f t="shared" si="150"/>
        <v>0.68354430379746833</v>
      </c>
      <c r="BE100" s="448">
        <f t="shared" si="150"/>
        <v>6.6244725738396628</v>
      </c>
      <c r="BF100" s="451">
        <f t="shared" si="150"/>
        <v>51.556962025316459</v>
      </c>
    </row>
    <row r="101" spans="2:59" ht="27.95" customHeight="1">
      <c r="B101" s="363">
        <v>38</v>
      </c>
      <c r="C101" s="367" t="s">
        <v>164</v>
      </c>
      <c r="D101" s="364">
        <f t="shared" si="9"/>
        <v>222</v>
      </c>
      <c r="E101" s="365">
        <f t="shared" si="9"/>
        <v>213</v>
      </c>
      <c r="F101" s="366">
        <f t="shared" si="9"/>
        <v>0.95945945945945943</v>
      </c>
      <c r="G101" s="445">
        <f t="shared" ref="G101:V101" si="151">G46/$E46</f>
        <v>1.511737089201878</v>
      </c>
      <c r="H101" s="446">
        <f t="shared" si="151"/>
        <v>1.408450704225352</v>
      </c>
      <c r="I101" s="447">
        <f t="shared" si="151"/>
        <v>1.3427230046948357</v>
      </c>
      <c r="J101" s="446">
        <f t="shared" si="151"/>
        <v>1.4272300469483568</v>
      </c>
      <c r="K101" s="446">
        <f t="shared" si="151"/>
        <v>0.65258215962441313</v>
      </c>
      <c r="L101" s="445">
        <f t="shared" si="151"/>
        <v>1.699530516431925</v>
      </c>
      <c r="M101" s="446">
        <f t="shared" si="151"/>
        <v>1.460093896713615</v>
      </c>
      <c r="N101" s="446">
        <f t="shared" si="151"/>
        <v>0.61032863849765262</v>
      </c>
      <c r="O101" s="446">
        <f t="shared" si="151"/>
        <v>0.39906103286384975</v>
      </c>
      <c r="P101" s="446">
        <f t="shared" si="151"/>
        <v>0.99061032863849763</v>
      </c>
      <c r="Q101" s="446">
        <f t="shared" si="151"/>
        <v>0.647887323943662</v>
      </c>
      <c r="R101" s="446">
        <f t="shared" si="151"/>
        <v>1.2582159624413145</v>
      </c>
      <c r="S101" s="446">
        <f t="shared" si="151"/>
        <v>1.5774647887323943</v>
      </c>
      <c r="T101" s="446">
        <f t="shared" si="151"/>
        <v>1.7464788732394365</v>
      </c>
      <c r="U101" s="447">
        <f t="shared" si="151"/>
        <v>1.727699530516432</v>
      </c>
      <c r="V101" s="448">
        <f t="shared" si="151"/>
        <v>18.460093896713616</v>
      </c>
      <c r="W101" s="447">
        <f t="shared" ref="W101:AJ101" si="152">W46/$E46</f>
        <v>1.6619718309859155</v>
      </c>
      <c r="X101" s="447">
        <f t="shared" si="152"/>
        <v>1.6056338028169015</v>
      </c>
      <c r="Y101" s="446">
        <f t="shared" si="152"/>
        <v>1.511737089201878</v>
      </c>
      <c r="Z101" s="446">
        <f t="shared" si="152"/>
        <v>1.8873239436619718</v>
      </c>
      <c r="AA101" s="446">
        <f t="shared" si="152"/>
        <v>2.572769953051643</v>
      </c>
      <c r="AB101" s="446">
        <f t="shared" si="152"/>
        <v>1.7746478873239437</v>
      </c>
      <c r="AC101" s="446">
        <f t="shared" si="152"/>
        <v>1.9061032863849765</v>
      </c>
      <c r="AD101" s="446">
        <f t="shared" si="152"/>
        <v>2.3380281690140845</v>
      </c>
      <c r="AE101" s="446">
        <f t="shared" si="152"/>
        <v>2.084507042253521</v>
      </c>
      <c r="AF101" s="446">
        <f t="shared" si="152"/>
        <v>1.3098591549295775</v>
      </c>
      <c r="AG101" s="446">
        <f t="shared" si="152"/>
        <v>1.192488262910798</v>
      </c>
      <c r="AH101" s="446">
        <f t="shared" si="152"/>
        <v>1.1173708920187793</v>
      </c>
      <c r="AI101" s="447">
        <f t="shared" si="152"/>
        <v>1.1267605633802817</v>
      </c>
      <c r="AJ101" s="448">
        <f t="shared" si="152"/>
        <v>22.089201877934272</v>
      </c>
      <c r="AK101" s="447">
        <f t="shared" ref="AK101:AW101" si="153">AK46/$E46</f>
        <v>1.7089201877934272</v>
      </c>
      <c r="AL101" s="446">
        <f t="shared" si="153"/>
        <v>1.6056338028169015</v>
      </c>
      <c r="AM101" s="445">
        <f t="shared" si="153"/>
        <v>1.9248826291079812</v>
      </c>
      <c r="AN101" s="445">
        <f t="shared" si="153"/>
        <v>2.1549295774647885</v>
      </c>
      <c r="AO101" s="445">
        <f t="shared" si="153"/>
        <v>1.7746478873239437</v>
      </c>
      <c r="AP101" s="445">
        <f t="shared" si="153"/>
        <v>0.38497652582159625</v>
      </c>
      <c r="AQ101" s="446">
        <f t="shared" si="153"/>
        <v>0.80751173708920188</v>
      </c>
      <c r="AR101" s="446">
        <f t="shared" si="153"/>
        <v>2.183098591549296</v>
      </c>
      <c r="AS101" s="446">
        <f t="shared" si="153"/>
        <v>1.2488262910798122</v>
      </c>
      <c r="AT101" s="446">
        <f t="shared" si="153"/>
        <v>0.7981220657276995</v>
      </c>
      <c r="AU101" s="446">
        <f t="shared" si="153"/>
        <v>1.6525821596244132</v>
      </c>
      <c r="AV101" s="447">
        <f t="shared" si="153"/>
        <v>1.4553990610328638</v>
      </c>
      <c r="AW101" s="448">
        <f t="shared" si="153"/>
        <v>17.699530516431924</v>
      </c>
      <c r="AX101" s="447">
        <f t="shared" ref="AX101:BF101" si="154">AX46/$E46</f>
        <v>1.9154929577464788</v>
      </c>
      <c r="AY101" s="446">
        <f t="shared" si="154"/>
        <v>2.0610328638497655</v>
      </c>
      <c r="AZ101" s="449">
        <f t="shared" si="154"/>
        <v>2.5774647887323945</v>
      </c>
      <c r="BA101" s="447">
        <f t="shared" si="154"/>
        <v>1.3051643192488263</v>
      </c>
      <c r="BB101" s="447">
        <f t="shared" si="154"/>
        <v>1.6431924882629108</v>
      </c>
      <c r="BC101" s="447">
        <f t="shared" si="154"/>
        <v>1.1267605633802817</v>
      </c>
      <c r="BD101" s="450">
        <f t="shared" si="154"/>
        <v>0.863849765258216</v>
      </c>
      <c r="BE101" s="448">
        <f t="shared" si="154"/>
        <v>11.492957746478874</v>
      </c>
      <c r="BF101" s="451">
        <f t="shared" si="154"/>
        <v>69.741784037558688</v>
      </c>
    </row>
    <row r="102" spans="2:59" ht="27.95" customHeight="1">
      <c r="B102" s="363">
        <v>39</v>
      </c>
      <c r="C102" s="367" t="s">
        <v>165</v>
      </c>
      <c r="D102" s="364">
        <f t="shared" si="9"/>
        <v>380</v>
      </c>
      <c r="E102" s="365">
        <f t="shared" si="9"/>
        <v>203</v>
      </c>
      <c r="F102" s="366">
        <f t="shared" si="9"/>
        <v>0.53421052631578947</v>
      </c>
      <c r="G102" s="445">
        <f t="shared" ref="G102:V102" si="155">G47/$E47</f>
        <v>1.7733990147783252</v>
      </c>
      <c r="H102" s="446">
        <f t="shared" si="155"/>
        <v>1.6945812807881773</v>
      </c>
      <c r="I102" s="447">
        <f t="shared" si="155"/>
        <v>1.5270935960591132</v>
      </c>
      <c r="J102" s="446">
        <f t="shared" si="155"/>
        <v>1.7241379310344827</v>
      </c>
      <c r="K102" s="446">
        <f t="shared" si="155"/>
        <v>0.90147783251231528</v>
      </c>
      <c r="L102" s="445">
        <f t="shared" si="155"/>
        <v>1.7536945812807883</v>
      </c>
      <c r="M102" s="446">
        <f t="shared" si="155"/>
        <v>1.4926108374384237</v>
      </c>
      <c r="N102" s="446">
        <f t="shared" si="155"/>
        <v>0.54187192118226601</v>
      </c>
      <c r="O102" s="446">
        <f t="shared" si="155"/>
        <v>0.42857142857142855</v>
      </c>
      <c r="P102" s="446">
        <f t="shared" si="155"/>
        <v>0.97044334975369462</v>
      </c>
      <c r="Q102" s="446">
        <f t="shared" si="155"/>
        <v>0.66995073891625612</v>
      </c>
      <c r="R102" s="446">
        <f t="shared" si="155"/>
        <v>1.1330049261083743</v>
      </c>
      <c r="S102" s="446">
        <f t="shared" si="155"/>
        <v>1.3793103448275863</v>
      </c>
      <c r="T102" s="446">
        <f t="shared" si="155"/>
        <v>1.5862068965517242</v>
      </c>
      <c r="U102" s="447">
        <f t="shared" si="155"/>
        <v>1.7142857142857142</v>
      </c>
      <c r="V102" s="448">
        <f t="shared" si="155"/>
        <v>19.290640394088669</v>
      </c>
      <c r="W102" s="447">
        <f t="shared" ref="W102:AJ102" si="156">W47/$E47</f>
        <v>1.6009852216748768</v>
      </c>
      <c r="X102" s="447">
        <f t="shared" si="156"/>
        <v>1.812807881773399</v>
      </c>
      <c r="Y102" s="446">
        <f t="shared" si="156"/>
        <v>1.4679802955665024</v>
      </c>
      <c r="Z102" s="446">
        <f t="shared" si="156"/>
        <v>1.8522167487684729</v>
      </c>
      <c r="AA102" s="446">
        <f t="shared" si="156"/>
        <v>2.4433497536945814</v>
      </c>
      <c r="AB102" s="446">
        <f t="shared" si="156"/>
        <v>1.8817733990147782</v>
      </c>
      <c r="AC102" s="446">
        <f t="shared" si="156"/>
        <v>1.9113300492610839</v>
      </c>
      <c r="AD102" s="446">
        <f t="shared" si="156"/>
        <v>2.3201970443349755</v>
      </c>
      <c r="AE102" s="446">
        <f t="shared" si="156"/>
        <v>1.8916256157635467</v>
      </c>
      <c r="AF102" s="446">
        <f t="shared" si="156"/>
        <v>1.0049261083743843</v>
      </c>
      <c r="AG102" s="446">
        <f t="shared" si="156"/>
        <v>1.3891625615763548</v>
      </c>
      <c r="AH102" s="446">
        <f t="shared" si="156"/>
        <v>1.083743842364532</v>
      </c>
      <c r="AI102" s="447">
        <f t="shared" si="156"/>
        <v>1.1921182266009853</v>
      </c>
      <c r="AJ102" s="448">
        <f t="shared" si="156"/>
        <v>21.852216748768473</v>
      </c>
      <c r="AK102" s="447">
        <f t="shared" ref="AK102:AW102" si="157">AK47/$E47</f>
        <v>1.6059113300492611</v>
      </c>
      <c r="AL102" s="446">
        <f t="shared" si="157"/>
        <v>1.4975369458128078</v>
      </c>
      <c r="AM102" s="445">
        <f t="shared" si="157"/>
        <v>1.9507389162561577</v>
      </c>
      <c r="AN102" s="445">
        <f t="shared" si="157"/>
        <v>2.4975369458128078</v>
      </c>
      <c r="AO102" s="445">
        <f t="shared" si="157"/>
        <v>1.6354679802955665</v>
      </c>
      <c r="AP102" s="445">
        <f t="shared" si="157"/>
        <v>0.29556650246305421</v>
      </c>
      <c r="AQ102" s="446">
        <f t="shared" si="157"/>
        <v>0.81773399014778325</v>
      </c>
      <c r="AR102" s="446">
        <f t="shared" si="157"/>
        <v>2.2167487684729066</v>
      </c>
      <c r="AS102" s="446">
        <f t="shared" si="157"/>
        <v>1.2610837438423645</v>
      </c>
      <c r="AT102" s="446">
        <f t="shared" si="157"/>
        <v>0.93596059113300489</v>
      </c>
      <c r="AU102" s="446">
        <f t="shared" si="157"/>
        <v>1.5665024630541873</v>
      </c>
      <c r="AV102" s="447">
        <f t="shared" si="157"/>
        <v>1.4285714285714286</v>
      </c>
      <c r="AW102" s="448">
        <f t="shared" si="157"/>
        <v>17.709359605911331</v>
      </c>
      <c r="AX102" s="447">
        <f t="shared" ref="AX102:BF102" si="158">AX47/$E47</f>
        <v>1.5960591133004927</v>
      </c>
      <c r="AY102" s="446">
        <f t="shared" si="158"/>
        <v>1.1970443349753694</v>
      </c>
      <c r="AZ102" s="449">
        <f t="shared" si="158"/>
        <v>0.8423645320197044</v>
      </c>
      <c r="BA102" s="447">
        <f t="shared" si="158"/>
        <v>1.2807881773399015</v>
      </c>
      <c r="BB102" s="447">
        <f t="shared" si="158"/>
        <v>1.5467980295566504</v>
      </c>
      <c r="BC102" s="447">
        <f t="shared" si="158"/>
        <v>1.1822660098522169</v>
      </c>
      <c r="BD102" s="450">
        <f t="shared" si="158"/>
        <v>0.87684729064039413</v>
      </c>
      <c r="BE102" s="448">
        <f t="shared" si="158"/>
        <v>8.5221674876847295</v>
      </c>
      <c r="BF102" s="451">
        <f t="shared" si="158"/>
        <v>67.374384236453196</v>
      </c>
    </row>
    <row r="103" spans="2:59" ht="27.95" customHeight="1">
      <c r="B103" s="363">
        <v>40</v>
      </c>
      <c r="C103" s="367" t="s">
        <v>166</v>
      </c>
      <c r="D103" s="364">
        <f t="shared" si="9"/>
        <v>755</v>
      </c>
      <c r="E103" s="365">
        <f t="shared" si="9"/>
        <v>753</v>
      </c>
      <c r="F103" s="366">
        <f t="shared" si="9"/>
        <v>0.99735099337748345</v>
      </c>
      <c r="G103" s="445">
        <f t="shared" ref="G103:V103" si="159">G48/$E48</f>
        <v>1.6573705179282869</v>
      </c>
      <c r="H103" s="446">
        <f t="shared" si="159"/>
        <v>1.5405046480743692</v>
      </c>
      <c r="I103" s="447">
        <f t="shared" si="159"/>
        <v>1.4103585657370519</v>
      </c>
      <c r="J103" s="446">
        <f t="shared" si="159"/>
        <v>1.6892430278884463</v>
      </c>
      <c r="K103" s="446">
        <f t="shared" si="159"/>
        <v>0.83930942895086325</v>
      </c>
      <c r="L103" s="445">
        <f t="shared" si="159"/>
        <v>1.7343957503320053</v>
      </c>
      <c r="M103" s="446">
        <f t="shared" si="159"/>
        <v>1.2802124833997344</v>
      </c>
      <c r="N103" s="446">
        <f t="shared" si="159"/>
        <v>0.91367861885790169</v>
      </c>
      <c r="O103" s="446">
        <f t="shared" si="159"/>
        <v>0.52456839309428949</v>
      </c>
      <c r="P103" s="446">
        <f t="shared" si="159"/>
        <v>0.96679946879150069</v>
      </c>
      <c r="Q103" s="446">
        <f t="shared" si="159"/>
        <v>0.66932270916334657</v>
      </c>
      <c r="R103" s="446">
        <f t="shared" si="159"/>
        <v>1.1288180610889775</v>
      </c>
      <c r="S103" s="446">
        <f t="shared" si="159"/>
        <v>1.5750332005312084</v>
      </c>
      <c r="T103" s="446">
        <f t="shared" si="159"/>
        <v>1.7343957503320053</v>
      </c>
      <c r="U103" s="447">
        <f t="shared" si="159"/>
        <v>1.6945551128818062</v>
      </c>
      <c r="V103" s="448">
        <f t="shared" si="159"/>
        <v>19.358565737051794</v>
      </c>
      <c r="W103" s="447">
        <f t="shared" ref="W103:AJ103" si="160">W48/$E48</f>
        <v>1.699867197875166</v>
      </c>
      <c r="X103" s="447">
        <f t="shared" si="160"/>
        <v>1.7158034528552457</v>
      </c>
      <c r="Y103" s="446">
        <f t="shared" si="160"/>
        <v>1.2775564409030544</v>
      </c>
      <c r="Z103" s="446">
        <f t="shared" si="160"/>
        <v>1.9070385126162019</v>
      </c>
      <c r="AA103" s="446">
        <f t="shared" si="160"/>
        <v>2.49800796812749</v>
      </c>
      <c r="AB103" s="446">
        <f t="shared" si="160"/>
        <v>1.8273572377158034</v>
      </c>
      <c r="AC103" s="446">
        <f t="shared" si="160"/>
        <v>1.8379814077025232</v>
      </c>
      <c r="AD103" s="446">
        <f t="shared" si="160"/>
        <v>2.1593625498007967</v>
      </c>
      <c r="AE103" s="446">
        <f t="shared" si="160"/>
        <v>2.0796812749003983</v>
      </c>
      <c r="AF103" s="446">
        <f t="shared" si="160"/>
        <v>1.8247011952191234</v>
      </c>
      <c r="AG103" s="446">
        <f t="shared" si="160"/>
        <v>1.00132802124834</v>
      </c>
      <c r="AH103" s="446">
        <f t="shared" si="160"/>
        <v>0.93492695883134125</v>
      </c>
      <c r="AI103" s="447">
        <f t="shared" si="160"/>
        <v>1.0836653386454183</v>
      </c>
      <c r="AJ103" s="448">
        <f t="shared" si="160"/>
        <v>21.847277556440904</v>
      </c>
      <c r="AK103" s="447">
        <f t="shared" ref="AK103:AW103" si="161">AK48/$E48</f>
        <v>1.8140770252324037</v>
      </c>
      <c r="AL103" s="446">
        <f t="shared" si="161"/>
        <v>1.7609561752988048</v>
      </c>
      <c r="AM103" s="445">
        <f t="shared" si="161"/>
        <v>1.9495351925630811</v>
      </c>
      <c r="AN103" s="445">
        <f t="shared" si="161"/>
        <v>2.2430278884462149</v>
      </c>
      <c r="AO103" s="445">
        <f t="shared" si="161"/>
        <v>1.5564409030544488</v>
      </c>
      <c r="AP103" s="445">
        <f t="shared" si="161"/>
        <v>0.33333333333333331</v>
      </c>
      <c r="AQ103" s="446">
        <f t="shared" si="161"/>
        <v>0.70650730411686591</v>
      </c>
      <c r="AR103" s="446">
        <f t="shared" si="161"/>
        <v>2.5657370517928286</v>
      </c>
      <c r="AS103" s="446">
        <f t="shared" si="161"/>
        <v>1.3837981407702524</v>
      </c>
      <c r="AT103" s="446">
        <f t="shared" si="161"/>
        <v>0.73306772908366535</v>
      </c>
      <c r="AU103" s="446">
        <f t="shared" si="161"/>
        <v>1.6069057104913678</v>
      </c>
      <c r="AV103" s="447">
        <f t="shared" si="161"/>
        <v>1.3997343957503321</v>
      </c>
      <c r="AW103" s="448">
        <f t="shared" si="161"/>
        <v>18.053120849933599</v>
      </c>
      <c r="AX103" s="447">
        <f t="shared" ref="AX103:BF103" si="162">AX48/$E48</f>
        <v>1.402390438247012</v>
      </c>
      <c r="AY103" s="446">
        <f t="shared" si="162"/>
        <v>0.98406374501992033</v>
      </c>
      <c r="AZ103" s="449">
        <f t="shared" si="162"/>
        <v>0.89243027888446214</v>
      </c>
      <c r="BA103" s="447">
        <f t="shared" si="162"/>
        <v>1.1447543160690572</v>
      </c>
      <c r="BB103" s="447">
        <f t="shared" si="162"/>
        <v>1.3173970783532536</v>
      </c>
      <c r="BC103" s="447">
        <f t="shared" si="162"/>
        <v>1.155378486055777</v>
      </c>
      <c r="BD103" s="450">
        <f t="shared" si="162"/>
        <v>0.8605577689243028</v>
      </c>
      <c r="BE103" s="448">
        <f t="shared" si="162"/>
        <v>7.7569721115537851</v>
      </c>
      <c r="BF103" s="451">
        <f t="shared" si="162"/>
        <v>67.015936254980076</v>
      </c>
    </row>
    <row r="104" spans="2:59" ht="27.95" customHeight="1">
      <c r="B104" s="363">
        <v>41</v>
      </c>
      <c r="C104" s="367" t="s">
        <v>167</v>
      </c>
      <c r="D104" s="364">
        <f>D49</f>
        <v>178</v>
      </c>
      <c r="E104" s="365">
        <f>E49</f>
        <v>170</v>
      </c>
      <c r="F104" s="366">
        <f t="shared" si="9"/>
        <v>0.9550561797752809</v>
      </c>
      <c r="G104" s="445">
        <f t="shared" ref="G104:BF104" si="163">G49/$E49</f>
        <v>1.4470588235294117</v>
      </c>
      <c r="H104" s="446">
        <f t="shared" si="163"/>
        <v>1.4352941176470588</v>
      </c>
      <c r="I104" s="447">
        <f t="shared" si="163"/>
        <v>1.2823529411764707</v>
      </c>
      <c r="J104" s="446">
        <f t="shared" si="163"/>
        <v>1.2352941176470589</v>
      </c>
      <c r="K104" s="446">
        <f t="shared" si="163"/>
        <v>0.42941176470588233</v>
      </c>
      <c r="L104" s="445">
        <f t="shared" si="163"/>
        <v>1.6470588235294117</v>
      </c>
      <c r="M104" s="446">
        <f t="shared" si="163"/>
        <v>1.2882352941176471</v>
      </c>
      <c r="N104" s="446">
        <f t="shared" si="163"/>
        <v>0.68235294117647061</v>
      </c>
      <c r="O104" s="446">
        <f t="shared" si="163"/>
        <v>0.5117647058823529</v>
      </c>
      <c r="P104" s="446">
        <f t="shared" si="163"/>
        <v>0.97058823529411764</v>
      </c>
      <c r="Q104" s="446">
        <f t="shared" si="163"/>
        <v>0.63529411764705879</v>
      </c>
      <c r="R104" s="446">
        <f t="shared" si="163"/>
        <v>1.2352941176470589</v>
      </c>
      <c r="S104" s="446">
        <f t="shared" si="163"/>
        <v>1.4588235294117646</v>
      </c>
      <c r="T104" s="446">
        <f t="shared" si="163"/>
        <v>1.8235294117647058</v>
      </c>
      <c r="U104" s="447">
        <f t="shared" si="163"/>
        <v>1.6588235294117648</v>
      </c>
      <c r="V104" s="448">
        <f t="shared" si="163"/>
        <v>17.741176470588236</v>
      </c>
      <c r="W104" s="447">
        <f t="shared" si="163"/>
        <v>1.723529411764706</v>
      </c>
      <c r="X104" s="447">
        <f t="shared" si="163"/>
        <v>1.6823529411764706</v>
      </c>
      <c r="Y104" s="446">
        <f t="shared" si="163"/>
        <v>1.3647058823529412</v>
      </c>
      <c r="Z104" s="446">
        <f t="shared" si="163"/>
        <v>1.8</v>
      </c>
      <c r="AA104" s="446">
        <f t="shared" si="163"/>
        <v>2.4117647058823528</v>
      </c>
      <c r="AB104" s="446">
        <f t="shared" si="163"/>
        <v>1.8352941176470587</v>
      </c>
      <c r="AC104" s="446">
        <f t="shared" si="163"/>
        <v>1.8470588235294119</v>
      </c>
      <c r="AD104" s="446">
        <f t="shared" si="163"/>
        <v>2.276470588235294</v>
      </c>
      <c r="AE104" s="446">
        <f t="shared" si="163"/>
        <v>2.0823529411764707</v>
      </c>
      <c r="AF104" s="446">
        <f t="shared" si="163"/>
        <v>1.8</v>
      </c>
      <c r="AG104" s="446">
        <f t="shared" si="163"/>
        <v>1.2352941176470589</v>
      </c>
      <c r="AH104" s="446">
        <f t="shared" si="163"/>
        <v>0.90588235294117647</v>
      </c>
      <c r="AI104" s="447">
        <f t="shared" si="163"/>
        <v>1.2117647058823529</v>
      </c>
      <c r="AJ104" s="448">
        <f t="shared" si="163"/>
        <v>22.176470588235293</v>
      </c>
      <c r="AK104" s="447">
        <f t="shared" si="163"/>
        <v>1.776470588235294</v>
      </c>
      <c r="AL104" s="446">
        <f t="shared" si="163"/>
        <v>1.6823529411764706</v>
      </c>
      <c r="AM104" s="445">
        <f t="shared" si="163"/>
        <v>1.8588235294117648</v>
      </c>
      <c r="AN104" s="445">
        <f t="shared" si="163"/>
        <v>2.2411764705882353</v>
      </c>
      <c r="AO104" s="445">
        <f t="shared" si="163"/>
        <v>1.7294117647058824</v>
      </c>
      <c r="AP104" s="445">
        <f t="shared" si="163"/>
        <v>0.32941176470588235</v>
      </c>
      <c r="AQ104" s="446">
        <f t="shared" si="163"/>
        <v>0.78823529411764703</v>
      </c>
      <c r="AR104" s="446">
        <f t="shared" si="163"/>
        <v>2.2588235294117647</v>
      </c>
      <c r="AS104" s="446">
        <f t="shared" si="163"/>
        <v>1.4941176470588236</v>
      </c>
      <c r="AT104" s="446">
        <f t="shared" si="163"/>
        <v>0.77647058823529413</v>
      </c>
      <c r="AU104" s="446">
        <f t="shared" si="163"/>
        <v>1.6705882352941177</v>
      </c>
      <c r="AV104" s="447">
        <f t="shared" si="163"/>
        <v>1.5294117647058822</v>
      </c>
      <c r="AW104" s="448">
        <f t="shared" si="163"/>
        <v>18.13529411764706</v>
      </c>
      <c r="AX104" s="447">
        <f t="shared" si="163"/>
        <v>1.4823529411764707</v>
      </c>
      <c r="AY104" s="446">
        <f t="shared" si="163"/>
        <v>1.0529411764705883</v>
      </c>
      <c r="AZ104" s="449">
        <f t="shared" si="163"/>
        <v>0.9</v>
      </c>
      <c r="BA104" s="447">
        <f t="shared" si="163"/>
        <v>0.91764705882352937</v>
      </c>
      <c r="BB104" s="447">
        <f t="shared" si="163"/>
        <v>1.2705882352941176</v>
      </c>
      <c r="BC104" s="447">
        <f t="shared" si="163"/>
        <v>1.0235294117647058</v>
      </c>
      <c r="BD104" s="450">
        <f t="shared" si="163"/>
        <v>0.76470588235294112</v>
      </c>
      <c r="BE104" s="448">
        <f t="shared" si="163"/>
        <v>7.4117647058823533</v>
      </c>
      <c r="BF104" s="451">
        <f t="shared" si="163"/>
        <v>65.464705882352945</v>
      </c>
    </row>
    <row r="105" spans="2:59" ht="27.95" customHeight="1">
      <c r="B105" s="363">
        <v>42</v>
      </c>
      <c r="C105" s="367" t="s">
        <v>168</v>
      </c>
      <c r="D105" s="364">
        <f t="shared" si="9"/>
        <v>321</v>
      </c>
      <c r="E105" s="365">
        <f t="shared" si="9"/>
        <v>314</v>
      </c>
      <c r="F105" s="366">
        <f t="shared" si="9"/>
        <v>0.97819314641744548</v>
      </c>
      <c r="G105" s="445">
        <f t="shared" ref="G105:V105" si="164">G50/$E50</f>
        <v>1.5477707006369428</v>
      </c>
      <c r="H105" s="446">
        <f t="shared" si="164"/>
        <v>1.5859872611464969</v>
      </c>
      <c r="I105" s="447">
        <f t="shared" si="164"/>
        <v>1.5095541401273886</v>
      </c>
      <c r="J105" s="446">
        <f t="shared" si="164"/>
        <v>1.6624203821656052</v>
      </c>
      <c r="K105" s="446">
        <f t="shared" si="164"/>
        <v>0.85987261146496818</v>
      </c>
      <c r="L105" s="445">
        <f t="shared" si="164"/>
        <v>1.5477707006369428</v>
      </c>
      <c r="M105" s="446">
        <f t="shared" si="164"/>
        <v>1.3312101910828025</v>
      </c>
      <c r="N105" s="446">
        <f t="shared" si="164"/>
        <v>0.52229299363057324</v>
      </c>
      <c r="O105" s="446">
        <f t="shared" si="164"/>
        <v>0.30573248407643311</v>
      </c>
      <c r="P105" s="446">
        <f t="shared" si="164"/>
        <v>0.97452229299363058</v>
      </c>
      <c r="Q105" s="446">
        <f t="shared" si="164"/>
        <v>0.84076433121019112</v>
      </c>
      <c r="R105" s="446">
        <f t="shared" si="164"/>
        <v>1.375796178343949</v>
      </c>
      <c r="S105" s="446">
        <f t="shared" si="164"/>
        <v>1.8343949044585988</v>
      </c>
      <c r="T105" s="446">
        <f t="shared" si="164"/>
        <v>1.910828025477707</v>
      </c>
      <c r="U105" s="447">
        <f t="shared" si="164"/>
        <v>1.8152866242038217</v>
      </c>
      <c r="V105" s="448">
        <f t="shared" si="164"/>
        <v>19.624203821656049</v>
      </c>
      <c r="W105" s="447">
        <f t="shared" ref="W105:AJ105" si="165">W50/$E50</f>
        <v>0.21656050955414013</v>
      </c>
      <c r="X105" s="447">
        <f t="shared" si="165"/>
        <v>1.7643312101910829</v>
      </c>
      <c r="Y105" s="446">
        <f t="shared" si="165"/>
        <v>1.5477707006369428</v>
      </c>
      <c r="Z105" s="446">
        <f t="shared" si="165"/>
        <v>1.7898089171974523</v>
      </c>
      <c r="AA105" s="446">
        <f t="shared" si="165"/>
        <v>2.4458598726114649</v>
      </c>
      <c r="AB105" s="446">
        <f t="shared" si="165"/>
        <v>1.802547770700637</v>
      </c>
      <c r="AC105" s="446">
        <f t="shared" si="165"/>
        <v>1.8789808917197452</v>
      </c>
      <c r="AD105" s="446">
        <f t="shared" si="165"/>
        <v>2.6273885350318471</v>
      </c>
      <c r="AE105" s="446">
        <f t="shared" si="165"/>
        <v>2.0636942675159236</v>
      </c>
      <c r="AF105" s="446">
        <f t="shared" si="165"/>
        <v>1.6528662420382165</v>
      </c>
      <c r="AG105" s="446">
        <f t="shared" si="165"/>
        <v>1.5605095541401275</v>
      </c>
      <c r="AH105" s="446">
        <f t="shared" si="165"/>
        <v>1.2038216560509554</v>
      </c>
      <c r="AI105" s="447">
        <f t="shared" si="165"/>
        <v>1.2292993630573248</v>
      </c>
      <c r="AJ105" s="448">
        <f t="shared" si="165"/>
        <v>21.783439490445861</v>
      </c>
      <c r="AK105" s="447">
        <f t="shared" ref="AK105:AW105" si="166">AK50/$E50</f>
        <v>1.375796178343949</v>
      </c>
      <c r="AL105" s="446">
        <f t="shared" si="166"/>
        <v>1.3566878980891719</v>
      </c>
      <c r="AM105" s="445">
        <f t="shared" si="166"/>
        <v>1.9681528662420382</v>
      </c>
      <c r="AN105" s="445">
        <f t="shared" si="166"/>
        <v>2.5987261146496814</v>
      </c>
      <c r="AO105" s="445">
        <f t="shared" si="166"/>
        <v>1.2038216560509554</v>
      </c>
      <c r="AP105" s="445">
        <f t="shared" si="166"/>
        <v>0.18789808917197454</v>
      </c>
      <c r="AQ105" s="446">
        <f t="shared" si="166"/>
        <v>0.95222929936305734</v>
      </c>
      <c r="AR105" s="446">
        <f t="shared" si="166"/>
        <v>2.4554140127388533</v>
      </c>
      <c r="AS105" s="446">
        <f t="shared" si="166"/>
        <v>1.6496815286624205</v>
      </c>
      <c r="AT105" s="446">
        <f t="shared" si="166"/>
        <v>0.90445859872611467</v>
      </c>
      <c r="AU105" s="446">
        <f t="shared" si="166"/>
        <v>1.5414012738853504</v>
      </c>
      <c r="AV105" s="447">
        <f t="shared" si="166"/>
        <v>1.5477707006369428</v>
      </c>
      <c r="AW105" s="448">
        <f t="shared" si="166"/>
        <v>17.742038216560509</v>
      </c>
      <c r="AX105" s="447">
        <f t="shared" ref="AX105:BF105" si="167">AX50/$E50</f>
        <v>1.3375796178343948</v>
      </c>
      <c r="AY105" s="446">
        <f t="shared" si="167"/>
        <v>0.93630573248407645</v>
      </c>
      <c r="AZ105" s="449">
        <f t="shared" si="167"/>
        <v>1.6337579617834395</v>
      </c>
      <c r="BA105" s="447">
        <f t="shared" si="167"/>
        <v>1.1146496815286624</v>
      </c>
      <c r="BB105" s="447">
        <f t="shared" si="167"/>
        <v>1.4713375796178343</v>
      </c>
      <c r="BC105" s="447">
        <f t="shared" si="167"/>
        <v>1.0573248407643312</v>
      </c>
      <c r="BD105" s="450">
        <f t="shared" si="167"/>
        <v>0.8439490445859873</v>
      </c>
      <c r="BE105" s="448">
        <f t="shared" si="167"/>
        <v>8.3949044585987256</v>
      </c>
      <c r="BF105" s="451">
        <f t="shared" si="167"/>
        <v>67.544585987261144</v>
      </c>
    </row>
    <row r="106" spans="2:59" ht="27.95" customHeight="1">
      <c r="B106" s="363">
        <v>43</v>
      </c>
      <c r="C106" s="367" t="s">
        <v>169</v>
      </c>
      <c r="D106" s="364">
        <f t="shared" si="9"/>
        <v>282</v>
      </c>
      <c r="E106" s="365">
        <f t="shared" si="9"/>
        <v>282</v>
      </c>
      <c r="F106" s="366">
        <f t="shared" si="9"/>
        <v>1</v>
      </c>
      <c r="G106" s="445">
        <f t="shared" ref="G106:V106" si="168">G51/$E51</f>
        <v>1.7446808510638299</v>
      </c>
      <c r="H106" s="446">
        <f t="shared" si="168"/>
        <v>1.6382978723404256</v>
      </c>
      <c r="I106" s="447">
        <f t="shared" si="168"/>
        <v>1.553191489361702</v>
      </c>
      <c r="J106" s="446">
        <f t="shared" si="168"/>
        <v>1.9148936170212767</v>
      </c>
      <c r="K106" s="446">
        <f t="shared" si="168"/>
        <v>1.2411347517730495</v>
      </c>
      <c r="L106" s="445">
        <f t="shared" si="168"/>
        <v>1.8085106382978724</v>
      </c>
      <c r="M106" s="446">
        <f t="shared" si="168"/>
        <v>1.5425531914893618</v>
      </c>
      <c r="N106" s="446">
        <f t="shared" si="168"/>
        <v>0.91489361702127658</v>
      </c>
      <c r="O106" s="446">
        <f t="shared" si="168"/>
        <v>0.7021276595744681</v>
      </c>
      <c r="P106" s="446">
        <f t="shared" si="168"/>
        <v>0.96808510638297873</v>
      </c>
      <c r="Q106" s="446">
        <f t="shared" si="168"/>
        <v>0.77304964539007093</v>
      </c>
      <c r="R106" s="446">
        <f t="shared" si="168"/>
        <v>1.2907801418439717</v>
      </c>
      <c r="S106" s="446">
        <f t="shared" si="168"/>
        <v>1.9361702127659575</v>
      </c>
      <c r="T106" s="446">
        <f t="shared" si="168"/>
        <v>1.9078014184397163</v>
      </c>
      <c r="U106" s="447">
        <f t="shared" si="168"/>
        <v>1.75177304964539</v>
      </c>
      <c r="V106" s="448">
        <f t="shared" si="168"/>
        <v>21.687943262411348</v>
      </c>
      <c r="W106" s="447">
        <f t="shared" ref="W106:AJ106" si="169">W51/$E51</f>
        <v>1.9716312056737588</v>
      </c>
      <c r="X106" s="447">
        <f t="shared" si="169"/>
        <v>1.8368794326241136</v>
      </c>
      <c r="Y106" s="446">
        <f t="shared" si="169"/>
        <v>1.4113475177304964</v>
      </c>
      <c r="Z106" s="446">
        <f t="shared" si="169"/>
        <v>1.9432624113475176</v>
      </c>
      <c r="AA106" s="446">
        <f t="shared" si="169"/>
        <v>2.4290780141843973</v>
      </c>
      <c r="AB106" s="446">
        <f t="shared" si="169"/>
        <v>1.9078014184397163</v>
      </c>
      <c r="AC106" s="446">
        <f t="shared" si="169"/>
        <v>1.8652482269503545</v>
      </c>
      <c r="AD106" s="446">
        <f t="shared" si="169"/>
        <v>2.6595744680851063</v>
      </c>
      <c r="AE106" s="446">
        <f t="shared" si="169"/>
        <v>2.4148936170212765</v>
      </c>
      <c r="AF106" s="446">
        <f t="shared" si="169"/>
        <v>2.2234042553191489</v>
      </c>
      <c r="AG106" s="446">
        <f t="shared" si="169"/>
        <v>1.4397163120567376</v>
      </c>
      <c r="AH106" s="446">
        <f t="shared" si="169"/>
        <v>1.1063829787234043</v>
      </c>
      <c r="AI106" s="447">
        <f t="shared" si="169"/>
        <v>1.1063829787234043</v>
      </c>
      <c r="AJ106" s="448">
        <f t="shared" si="169"/>
        <v>24.315602836879432</v>
      </c>
      <c r="AK106" s="447">
        <f t="shared" ref="AK106:AW106" si="170">AK51/$E51</f>
        <v>1.8652482269503545</v>
      </c>
      <c r="AL106" s="446">
        <f t="shared" si="170"/>
        <v>1.8510638297872339</v>
      </c>
      <c r="AM106" s="445">
        <f t="shared" si="170"/>
        <v>1.9574468085106382</v>
      </c>
      <c r="AN106" s="445">
        <f t="shared" si="170"/>
        <v>2.5319148936170213</v>
      </c>
      <c r="AO106" s="445">
        <f t="shared" si="170"/>
        <v>1.6382978723404256</v>
      </c>
      <c r="AP106" s="445">
        <f t="shared" si="170"/>
        <v>0.34397163120567376</v>
      </c>
      <c r="AQ106" s="446">
        <f t="shared" si="170"/>
        <v>0.83333333333333337</v>
      </c>
      <c r="AR106" s="446">
        <f t="shared" si="170"/>
        <v>2.478723404255319</v>
      </c>
      <c r="AS106" s="446">
        <f t="shared" si="170"/>
        <v>1.2340425531914894</v>
      </c>
      <c r="AT106" s="446">
        <f t="shared" si="170"/>
        <v>0.86524822695035464</v>
      </c>
      <c r="AU106" s="446">
        <f t="shared" si="170"/>
        <v>1.5602836879432624</v>
      </c>
      <c r="AV106" s="447">
        <f t="shared" si="170"/>
        <v>1.4964539007092199</v>
      </c>
      <c r="AW106" s="448">
        <f t="shared" si="170"/>
        <v>18.656028368794328</v>
      </c>
      <c r="AX106" s="447">
        <f t="shared" ref="AX106:BF106" si="171">AX51/$E51</f>
        <v>1.574468085106383</v>
      </c>
      <c r="AY106" s="446">
        <f t="shared" si="171"/>
        <v>1</v>
      </c>
      <c r="AZ106" s="449">
        <f t="shared" si="171"/>
        <v>1.0319148936170213</v>
      </c>
      <c r="BA106" s="447">
        <f t="shared" si="171"/>
        <v>1.7092198581560283</v>
      </c>
      <c r="BB106" s="447">
        <f t="shared" si="171"/>
        <v>1.4609929078014185</v>
      </c>
      <c r="BC106" s="447">
        <f t="shared" si="171"/>
        <v>1.2127659574468086</v>
      </c>
      <c r="BD106" s="450">
        <f t="shared" si="171"/>
        <v>0.87234042553191493</v>
      </c>
      <c r="BE106" s="448">
        <f t="shared" si="171"/>
        <v>8.8617021276595747</v>
      </c>
      <c r="BF106" s="451">
        <f t="shared" si="171"/>
        <v>73.521276595744681</v>
      </c>
    </row>
    <row r="107" spans="2:59" ht="27.95" customHeight="1">
      <c r="B107" s="363">
        <v>44</v>
      </c>
      <c r="C107" s="367" t="s">
        <v>170</v>
      </c>
      <c r="D107" s="364">
        <f t="shared" si="9"/>
        <v>437</v>
      </c>
      <c r="E107" s="365">
        <f t="shared" si="9"/>
        <v>411</v>
      </c>
      <c r="F107" s="366">
        <f t="shared" si="9"/>
        <v>0.94050343249427915</v>
      </c>
      <c r="G107" s="445">
        <f t="shared" ref="G107:V107" si="172">G52/$E52</f>
        <v>1.7469586374695865</v>
      </c>
      <c r="H107" s="446">
        <f t="shared" si="172"/>
        <v>1.6301703163017032</v>
      </c>
      <c r="I107" s="447">
        <f t="shared" si="172"/>
        <v>1.5328467153284671</v>
      </c>
      <c r="J107" s="446">
        <f t="shared" si="172"/>
        <v>1.5279805352798053</v>
      </c>
      <c r="K107" s="446">
        <f t="shared" si="172"/>
        <v>0.71776155717761558</v>
      </c>
      <c r="L107" s="445">
        <f t="shared" si="172"/>
        <v>1.6982968369829683</v>
      </c>
      <c r="M107" s="446">
        <f t="shared" si="172"/>
        <v>1.391727493917275</v>
      </c>
      <c r="N107" s="446">
        <f t="shared" si="172"/>
        <v>0.54501216545012166</v>
      </c>
      <c r="O107" s="446">
        <f t="shared" si="172"/>
        <v>0.38929440389294406</v>
      </c>
      <c r="P107" s="446">
        <f t="shared" si="172"/>
        <v>0.98296836982968372</v>
      </c>
      <c r="Q107" s="446">
        <f t="shared" si="172"/>
        <v>0.65206812652068125</v>
      </c>
      <c r="R107" s="446">
        <f t="shared" si="172"/>
        <v>1.5231143552311435</v>
      </c>
      <c r="S107" s="446">
        <f t="shared" si="172"/>
        <v>1.7080291970802919</v>
      </c>
      <c r="T107" s="446">
        <f t="shared" si="172"/>
        <v>1.8345498783454988</v>
      </c>
      <c r="U107" s="447">
        <f t="shared" si="172"/>
        <v>1.7615571776155718</v>
      </c>
      <c r="V107" s="448">
        <f t="shared" si="172"/>
        <v>19.642335766423358</v>
      </c>
      <c r="W107" s="447">
        <f t="shared" ref="W107:AJ107" si="173">W52/$E52</f>
        <v>1.8418491484184916</v>
      </c>
      <c r="X107" s="447">
        <f t="shared" si="173"/>
        <v>1.7907542579075426</v>
      </c>
      <c r="Y107" s="446">
        <f t="shared" si="173"/>
        <v>1.5912408759124088</v>
      </c>
      <c r="Z107" s="446">
        <f t="shared" si="173"/>
        <v>1.9026763990267639</v>
      </c>
      <c r="AA107" s="446">
        <f t="shared" si="173"/>
        <v>2.5279805352798053</v>
      </c>
      <c r="AB107" s="446">
        <f t="shared" si="173"/>
        <v>1.9075425790754257</v>
      </c>
      <c r="AC107" s="446">
        <f t="shared" si="173"/>
        <v>1.9221411192214113</v>
      </c>
      <c r="AD107" s="446">
        <f t="shared" si="173"/>
        <v>2.5255474452554743</v>
      </c>
      <c r="AE107" s="446">
        <f t="shared" si="173"/>
        <v>2.0656934306569341</v>
      </c>
      <c r="AF107" s="446">
        <f t="shared" si="173"/>
        <v>1.6861313868613139</v>
      </c>
      <c r="AG107" s="446">
        <f t="shared" si="173"/>
        <v>1.3771289537712896</v>
      </c>
      <c r="AH107" s="446">
        <f t="shared" si="173"/>
        <v>1.2652068126520681</v>
      </c>
      <c r="AI107" s="447">
        <f t="shared" si="173"/>
        <v>1.3138686131386861</v>
      </c>
      <c r="AJ107" s="448">
        <f t="shared" si="173"/>
        <v>23.717761557177617</v>
      </c>
      <c r="AK107" s="447">
        <f t="shared" ref="AK107:AW107" si="174">AK52/$E52</f>
        <v>1.7907542579075426</v>
      </c>
      <c r="AL107" s="446">
        <f t="shared" si="174"/>
        <v>1.7128953771289537</v>
      </c>
      <c r="AM107" s="445">
        <f t="shared" si="174"/>
        <v>1.9610705596107056</v>
      </c>
      <c r="AN107" s="445">
        <f t="shared" si="174"/>
        <v>2.5766423357664232</v>
      </c>
      <c r="AO107" s="445">
        <f t="shared" si="174"/>
        <v>1.6155717761557178</v>
      </c>
      <c r="AP107" s="445">
        <f t="shared" si="174"/>
        <v>0.33333333333333331</v>
      </c>
      <c r="AQ107" s="446">
        <f t="shared" si="174"/>
        <v>0.82238442822384428</v>
      </c>
      <c r="AR107" s="446">
        <f t="shared" si="174"/>
        <v>2.3795620437956204</v>
      </c>
      <c r="AS107" s="446">
        <f t="shared" si="174"/>
        <v>1.4257907542579076</v>
      </c>
      <c r="AT107" s="446">
        <f t="shared" si="174"/>
        <v>0.90997566909975669</v>
      </c>
      <c r="AU107" s="446">
        <f t="shared" si="174"/>
        <v>1.5912408759124088</v>
      </c>
      <c r="AV107" s="447">
        <f t="shared" si="174"/>
        <v>1.440389294403893</v>
      </c>
      <c r="AW107" s="448">
        <f t="shared" si="174"/>
        <v>18.559610705596107</v>
      </c>
      <c r="AX107" s="447">
        <f t="shared" ref="AX107:BF107" si="175">AX52/$E52</f>
        <v>1.7420924574209247</v>
      </c>
      <c r="AY107" s="446">
        <f t="shared" si="175"/>
        <v>1.1435523114355231</v>
      </c>
      <c r="AZ107" s="449">
        <f t="shared" si="175"/>
        <v>2.0583941605839415</v>
      </c>
      <c r="BA107" s="447">
        <f t="shared" si="175"/>
        <v>1.4014598540145986</v>
      </c>
      <c r="BB107" s="447">
        <f t="shared" si="175"/>
        <v>1.6496350364963503</v>
      </c>
      <c r="BC107" s="447">
        <f t="shared" si="175"/>
        <v>1.0754257907542579</v>
      </c>
      <c r="BD107" s="450">
        <f t="shared" si="175"/>
        <v>0.88564476885644772</v>
      </c>
      <c r="BE107" s="448">
        <f t="shared" si="175"/>
        <v>9.9562043795620436</v>
      </c>
      <c r="BF107" s="451">
        <f t="shared" si="175"/>
        <v>71.87591240875912</v>
      </c>
    </row>
    <row r="108" spans="2:59" ht="27.95" customHeight="1">
      <c r="B108" s="363">
        <v>45</v>
      </c>
      <c r="C108" s="367" t="s">
        <v>171</v>
      </c>
      <c r="D108" s="364">
        <f t="shared" si="9"/>
        <v>193</v>
      </c>
      <c r="E108" s="365">
        <f t="shared" si="9"/>
        <v>179</v>
      </c>
      <c r="F108" s="366">
        <f t="shared" si="9"/>
        <v>0.92746113989637302</v>
      </c>
      <c r="G108" s="445">
        <f t="shared" ref="G108:V108" si="176">G53/$E53</f>
        <v>1.2960893854748603</v>
      </c>
      <c r="H108" s="446">
        <f t="shared" si="176"/>
        <v>1.1731843575418994</v>
      </c>
      <c r="I108" s="447">
        <f t="shared" si="176"/>
        <v>1.1955307262569832</v>
      </c>
      <c r="J108" s="446">
        <f t="shared" si="176"/>
        <v>1.2402234636871508</v>
      </c>
      <c r="K108" s="446">
        <f t="shared" si="176"/>
        <v>0.56424581005586594</v>
      </c>
      <c r="L108" s="445">
        <f t="shared" si="176"/>
        <v>1.4301675977653632</v>
      </c>
      <c r="M108" s="446">
        <f t="shared" si="176"/>
        <v>1.1061452513966481</v>
      </c>
      <c r="N108" s="446">
        <f t="shared" si="176"/>
        <v>0.61452513966480449</v>
      </c>
      <c r="O108" s="446">
        <f t="shared" si="176"/>
        <v>0.36871508379888268</v>
      </c>
      <c r="P108" s="446">
        <f t="shared" si="176"/>
        <v>0.97765363128491622</v>
      </c>
      <c r="Q108" s="446">
        <f t="shared" si="176"/>
        <v>0.64804469273743015</v>
      </c>
      <c r="R108" s="446">
        <f t="shared" si="176"/>
        <v>1.1955307262569832</v>
      </c>
      <c r="S108" s="446">
        <f t="shared" si="176"/>
        <v>1.6201117318435754</v>
      </c>
      <c r="T108" s="446">
        <f t="shared" si="176"/>
        <v>1.7877094972067038</v>
      </c>
      <c r="U108" s="447">
        <f t="shared" si="176"/>
        <v>1.5977653631284916</v>
      </c>
      <c r="V108" s="448">
        <f t="shared" si="176"/>
        <v>16.815642458100559</v>
      </c>
      <c r="W108" s="447">
        <f t="shared" ref="W108:AJ108" si="177">W53/$E53</f>
        <v>1.6089385474860336</v>
      </c>
      <c r="X108" s="447">
        <f t="shared" si="177"/>
        <v>1.3854748603351956</v>
      </c>
      <c r="Y108" s="446">
        <f t="shared" si="177"/>
        <v>1.1396648044692737</v>
      </c>
      <c r="Z108" s="446">
        <f t="shared" si="177"/>
        <v>1.9217877094972067</v>
      </c>
      <c r="AA108" s="446">
        <f t="shared" si="177"/>
        <v>2.3854748603351954</v>
      </c>
      <c r="AB108" s="446">
        <f t="shared" si="177"/>
        <v>1.7318435754189945</v>
      </c>
      <c r="AC108" s="446">
        <f t="shared" si="177"/>
        <v>1.776536312849162</v>
      </c>
      <c r="AD108" s="446">
        <f t="shared" si="177"/>
        <v>2.3128491620111733</v>
      </c>
      <c r="AE108" s="446">
        <f t="shared" si="177"/>
        <v>1.9441340782122905</v>
      </c>
      <c r="AF108" s="446">
        <f t="shared" si="177"/>
        <v>1.4748603351955307</v>
      </c>
      <c r="AG108" s="446">
        <f t="shared" si="177"/>
        <v>1.4301675977653632</v>
      </c>
      <c r="AH108" s="446">
        <f t="shared" si="177"/>
        <v>0.8938547486033519</v>
      </c>
      <c r="AI108" s="447">
        <f t="shared" si="177"/>
        <v>1.0502793296089385</v>
      </c>
      <c r="AJ108" s="448">
        <f t="shared" si="177"/>
        <v>21.05586592178771</v>
      </c>
      <c r="AK108" s="447">
        <f t="shared" ref="AK108:AW108" si="178">AK53/$E53</f>
        <v>1.7988826815642458</v>
      </c>
      <c r="AL108" s="446">
        <f t="shared" si="178"/>
        <v>1.7541899441340782</v>
      </c>
      <c r="AM108" s="445">
        <f t="shared" si="178"/>
        <v>1.8882681564245809</v>
      </c>
      <c r="AN108" s="445">
        <f t="shared" si="178"/>
        <v>2.2458100558659218</v>
      </c>
      <c r="AO108" s="445">
        <f t="shared" si="178"/>
        <v>1.5642458100558658</v>
      </c>
      <c r="AP108" s="445">
        <f t="shared" si="178"/>
        <v>0.29608938547486036</v>
      </c>
      <c r="AQ108" s="446">
        <f t="shared" si="178"/>
        <v>0.74860335195530725</v>
      </c>
      <c r="AR108" s="446">
        <f t="shared" si="178"/>
        <v>2.2458100558659218</v>
      </c>
      <c r="AS108" s="446">
        <f t="shared" si="178"/>
        <v>1.4636871508379887</v>
      </c>
      <c r="AT108" s="446">
        <f t="shared" si="178"/>
        <v>0.58100558659217882</v>
      </c>
      <c r="AU108" s="446">
        <f t="shared" si="178"/>
        <v>1.4748603351955307</v>
      </c>
      <c r="AV108" s="447">
        <f t="shared" si="178"/>
        <v>1.2513966480446927</v>
      </c>
      <c r="AW108" s="448">
        <f t="shared" si="178"/>
        <v>17.312849162011172</v>
      </c>
      <c r="AX108" s="447">
        <f t="shared" ref="AX108:BF108" si="179">AX53/$E53</f>
        <v>1.3072625698324023</v>
      </c>
      <c r="AY108" s="446">
        <f t="shared" si="179"/>
        <v>0.78212290502793291</v>
      </c>
      <c r="AZ108" s="449">
        <f t="shared" si="179"/>
        <v>1.005586592178771</v>
      </c>
      <c r="BA108" s="447">
        <f t="shared" si="179"/>
        <v>1.0614525139664805</v>
      </c>
      <c r="BB108" s="447">
        <f t="shared" si="179"/>
        <v>1.1620111731843576</v>
      </c>
      <c r="BC108" s="447">
        <f t="shared" si="179"/>
        <v>0.92737430167597767</v>
      </c>
      <c r="BD108" s="450">
        <f t="shared" si="179"/>
        <v>0.79329608938547491</v>
      </c>
      <c r="BE108" s="448">
        <f t="shared" si="179"/>
        <v>7.039106145251397</v>
      </c>
      <c r="BF108" s="451">
        <f t="shared" si="179"/>
        <v>62.22346368715084</v>
      </c>
    </row>
    <row r="109" spans="2:59" ht="27.95" customHeight="1">
      <c r="B109" s="363">
        <v>46</v>
      </c>
      <c r="C109" s="367" t="s">
        <v>172</v>
      </c>
      <c r="D109" s="364">
        <f t="shared" si="9"/>
        <v>454</v>
      </c>
      <c r="E109" s="365">
        <f t="shared" si="9"/>
        <v>427</v>
      </c>
      <c r="F109" s="366">
        <f t="shared" si="9"/>
        <v>0.94052863436123346</v>
      </c>
      <c r="G109" s="445">
        <f t="shared" ref="G109:V109" si="180">G54/$E54</f>
        <v>1.693208430913349</v>
      </c>
      <c r="H109" s="446">
        <f t="shared" si="180"/>
        <v>1.6206088992974239</v>
      </c>
      <c r="I109" s="447">
        <f t="shared" si="180"/>
        <v>1.4871194379391102</v>
      </c>
      <c r="J109" s="446">
        <f t="shared" si="180"/>
        <v>1.3255269320843091</v>
      </c>
      <c r="K109" s="446">
        <f t="shared" si="180"/>
        <v>0.74473067915690871</v>
      </c>
      <c r="L109" s="445">
        <f t="shared" si="180"/>
        <v>1.6580796252927401</v>
      </c>
      <c r="M109" s="446">
        <f t="shared" si="180"/>
        <v>1.4098360655737705</v>
      </c>
      <c r="N109" s="446">
        <f t="shared" si="180"/>
        <v>0.43325526932084307</v>
      </c>
      <c r="O109" s="446">
        <f t="shared" si="180"/>
        <v>0.36065573770491804</v>
      </c>
      <c r="P109" s="446">
        <f t="shared" si="180"/>
        <v>1.0140515222482436</v>
      </c>
      <c r="Q109" s="446">
        <f t="shared" si="180"/>
        <v>0.7634660421545667</v>
      </c>
      <c r="R109" s="446">
        <f t="shared" si="180"/>
        <v>1.2318501170960188</v>
      </c>
      <c r="S109" s="446">
        <f t="shared" si="180"/>
        <v>1.9203747072599531</v>
      </c>
      <c r="T109" s="446">
        <f t="shared" si="180"/>
        <v>1.9203747072599531</v>
      </c>
      <c r="U109" s="447">
        <f t="shared" si="180"/>
        <v>1.775175644028103</v>
      </c>
      <c r="V109" s="448">
        <f t="shared" si="180"/>
        <v>19.35831381733021</v>
      </c>
      <c r="W109" s="447">
        <f t="shared" ref="W109:AJ109" si="181">W54/$E54</f>
        <v>1.7822014051522248</v>
      </c>
      <c r="X109" s="447">
        <f t="shared" si="181"/>
        <v>1.8266978922716628</v>
      </c>
      <c r="Y109" s="446">
        <f t="shared" si="181"/>
        <v>1.5620608899297423</v>
      </c>
      <c r="Z109" s="446">
        <f t="shared" si="181"/>
        <v>1.8992974238875879</v>
      </c>
      <c r="AA109" s="446">
        <f t="shared" si="181"/>
        <v>2.4566744730679155</v>
      </c>
      <c r="AB109" s="446">
        <f t="shared" si="181"/>
        <v>1.8688524590163935</v>
      </c>
      <c r="AC109" s="446">
        <f t="shared" si="181"/>
        <v>1.8360655737704918</v>
      </c>
      <c r="AD109" s="446">
        <f t="shared" si="181"/>
        <v>2.6252927400468384</v>
      </c>
      <c r="AE109" s="446">
        <f t="shared" si="181"/>
        <v>1.9274004683840749</v>
      </c>
      <c r="AF109" s="446">
        <f t="shared" si="181"/>
        <v>1.8173302107728337</v>
      </c>
      <c r="AG109" s="446">
        <f t="shared" si="181"/>
        <v>1.4028103044496487</v>
      </c>
      <c r="AH109" s="446">
        <f t="shared" si="181"/>
        <v>1.0562060889929743</v>
      </c>
      <c r="AI109" s="447">
        <f t="shared" si="181"/>
        <v>1.1826697892271663</v>
      </c>
      <c r="AJ109" s="448">
        <f t="shared" si="181"/>
        <v>23.243559718969554</v>
      </c>
      <c r="AK109" s="447">
        <f t="shared" ref="AK109:AW109" si="182">AK54/$E54</f>
        <v>1.8477751756440282</v>
      </c>
      <c r="AL109" s="446">
        <f t="shared" si="182"/>
        <v>1.7868852459016393</v>
      </c>
      <c r="AM109" s="445">
        <f t="shared" si="182"/>
        <v>1.9742388758782201</v>
      </c>
      <c r="AN109" s="445">
        <f t="shared" si="182"/>
        <v>2.4355971896955504</v>
      </c>
      <c r="AO109" s="445">
        <f t="shared" si="182"/>
        <v>1.693208430913349</v>
      </c>
      <c r="AP109" s="445">
        <f t="shared" si="182"/>
        <v>0.30210772833723654</v>
      </c>
      <c r="AQ109" s="446">
        <f t="shared" si="182"/>
        <v>0.82903981264637006</v>
      </c>
      <c r="AR109" s="446">
        <f t="shared" si="182"/>
        <v>2.370023419203747</v>
      </c>
      <c r="AS109" s="446">
        <f t="shared" si="182"/>
        <v>1.4847775175644029</v>
      </c>
      <c r="AT109" s="446">
        <f t="shared" si="182"/>
        <v>0.84543325526932089</v>
      </c>
      <c r="AU109" s="446">
        <f t="shared" si="182"/>
        <v>1.5386416861826697</v>
      </c>
      <c r="AV109" s="447">
        <f t="shared" si="182"/>
        <v>1.4660421545667448</v>
      </c>
      <c r="AW109" s="448">
        <f t="shared" si="182"/>
        <v>18.57377049180328</v>
      </c>
      <c r="AX109" s="447">
        <f t="shared" ref="AX109:BF109" si="183">AX54/$E54</f>
        <v>1.5526932084309133</v>
      </c>
      <c r="AY109" s="446">
        <f t="shared" si="183"/>
        <v>1.1733021077283372</v>
      </c>
      <c r="AZ109" s="449">
        <f t="shared" si="183"/>
        <v>1.0140515222482436</v>
      </c>
      <c r="BA109" s="447">
        <f t="shared" si="183"/>
        <v>1.4777517564402811</v>
      </c>
      <c r="BB109" s="447">
        <f t="shared" si="183"/>
        <v>1.3653395784543325</v>
      </c>
      <c r="BC109" s="447">
        <f t="shared" si="183"/>
        <v>1.0702576112412179</v>
      </c>
      <c r="BD109" s="450">
        <f t="shared" si="183"/>
        <v>0.83840749414519911</v>
      </c>
      <c r="BE109" s="448">
        <f t="shared" si="183"/>
        <v>8.4918032786885238</v>
      </c>
      <c r="BF109" s="451">
        <f t="shared" si="183"/>
        <v>69.667447306791573</v>
      </c>
    </row>
    <row r="110" spans="2:59" ht="27.95" customHeight="1" thickBot="1">
      <c r="B110" s="368">
        <v>47</v>
      </c>
      <c r="C110" s="369" t="s">
        <v>173</v>
      </c>
      <c r="D110" s="370">
        <f t="shared" si="9"/>
        <v>230</v>
      </c>
      <c r="E110" s="371">
        <f t="shared" si="9"/>
        <v>206</v>
      </c>
      <c r="F110" s="372">
        <f t="shared" si="9"/>
        <v>0.89565217391304353</v>
      </c>
      <c r="G110" s="483">
        <f t="shared" ref="G110:V110" si="184">G55/$E55</f>
        <v>1.4854368932038835</v>
      </c>
      <c r="H110" s="484">
        <f t="shared" si="184"/>
        <v>1.2912621359223302</v>
      </c>
      <c r="I110" s="485">
        <f t="shared" si="184"/>
        <v>1.2718446601941749</v>
      </c>
      <c r="J110" s="484">
        <f t="shared" si="184"/>
        <v>1.7475728155339805</v>
      </c>
      <c r="K110" s="484">
        <f t="shared" si="184"/>
        <v>0.82524271844660191</v>
      </c>
      <c r="L110" s="483">
        <f t="shared" si="184"/>
        <v>1.6213592233009708</v>
      </c>
      <c r="M110" s="484">
        <f t="shared" si="184"/>
        <v>1.145631067961165</v>
      </c>
      <c r="N110" s="484">
        <f t="shared" si="184"/>
        <v>0.82524271844660191</v>
      </c>
      <c r="O110" s="484">
        <f t="shared" si="184"/>
        <v>0.57281553398058249</v>
      </c>
      <c r="P110" s="484">
        <f t="shared" si="184"/>
        <v>0.9563106796116505</v>
      </c>
      <c r="Q110" s="484">
        <f t="shared" si="184"/>
        <v>1.029126213592233</v>
      </c>
      <c r="R110" s="484">
        <f t="shared" si="184"/>
        <v>1.2233009708737863</v>
      </c>
      <c r="S110" s="484">
        <f t="shared" si="184"/>
        <v>1.4368932038834952</v>
      </c>
      <c r="T110" s="484">
        <f t="shared" si="184"/>
        <v>1.8640776699029127</v>
      </c>
      <c r="U110" s="485">
        <f t="shared" si="184"/>
        <v>1.7184466019417475</v>
      </c>
      <c r="V110" s="486">
        <f t="shared" si="184"/>
        <v>19.014563106796118</v>
      </c>
      <c r="W110" s="485">
        <f t="shared" ref="W110:AJ110" si="185">W55/$E55</f>
        <v>1.8349514563106797</v>
      </c>
      <c r="X110" s="485">
        <f t="shared" si="185"/>
        <v>1.5631067961165048</v>
      </c>
      <c r="Y110" s="484">
        <f t="shared" si="185"/>
        <v>1.3980582524271845</v>
      </c>
      <c r="Z110" s="484">
        <f t="shared" si="185"/>
        <v>1.7184466019417475</v>
      </c>
      <c r="AA110" s="484">
        <f t="shared" si="185"/>
        <v>2.3349514563106797</v>
      </c>
      <c r="AB110" s="484">
        <f t="shared" si="185"/>
        <v>1.8932038834951457</v>
      </c>
      <c r="AC110" s="484">
        <f t="shared" si="185"/>
        <v>1.883495145631068</v>
      </c>
      <c r="AD110" s="484">
        <f t="shared" si="185"/>
        <v>2.6650485436893203</v>
      </c>
      <c r="AE110" s="484">
        <f t="shared" si="185"/>
        <v>2.3009708737864076</v>
      </c>
      <c r="AF110" s="484">
        <f t="shared" si="185"/>
        <v>2.1553398058252426</v>
      </c>
      <c r="AG110" s="484">
        <f t="shared" si="185"/>
        <v>1.1699029126213591</v>
      </c>
      <c r="AH110" s="484">
        <f t="shared" si="185"/>
        <v>1.4563106796116505</v>
      </c>
      <c r="AI110" s="485">
        <f t="shared" si="185"/>
        <v>1.3883495145631068</v>
      </c>
      <c r="AJ110" s="486">
        <f t="shared" si="185"/>
        <v>23.762135922330096</v>
      </c>
      <c r="AK110" s="485">
        <f t="shared" ref="AK110:AW110" si="186">AK55/$E55</f>
        <v>1.6504854368932038</v>
      </c>
      <c r="AL110" s="484">
        <f t="shared" si="186"/>
        <v>1.5825242718446602</v>
      </c>
      <c r="AM110" s="483">
        <f t="shared" si="186"/>
        <v>1.8737864077669903</v>
      </c>
      <c r="AN110" s="483">
        <f t="shared" si="186"/>
        <v>2.4611650485436893</v>
      </c>
      <c r="AO110" s="483">
        <f t="shared" si="186"/>
        <v>1.6893203883495145</v>
      </c>
      <c r="AP110" s="483">
        <f t="shared" si="186"/>
        <v>0.38834951456310679</v>
      </c>
      <c r="AQ110" s="484">
        <f t="shared" si="186"/>
        <v>0.8689320388349514</v>
      </c>
      <c r="AR110" s="484">
        <f t="shared" si="186"/>
        <v>2.4611650485436893</v>
      </c>
      <c r="AS110" s="484">
        <f t="shared" si="186"/>
        <v>1.6796116504854368</v>
      </c>
      <c r="AT110" s="484">
        <f t="shared" si="186"/>
        <v>0.82524271844660191</v>
      </c>
      <c r="AU110" s="484">
        <f t="shared" si="186"/>
        <v>1.5533980582524272</v>
      </c>
      <c r="AV110" s="485">
        <f t="shared" si="186"/>
        <v>1.2621359223300972</v>
      </c>
      <c r="AW110" s="486">
        <f t="shared" si="186"/>
        <v>18.296116504854368</v>
      </c>
      <c r="AX110" s="485">
        <f t="shared" ref="AX110:BF110" si="187">AX55/$E55</f>
        <v>1.4660194174757282</v>
      </c>
      <c r="AY110" s="484">
        <f t="shared" si="187"/>
        <v>0.92233009708737868</v>
      </c>
      <c r="AZ110" s="487">
        <f t="shared" si="187"/>
        <v>1.5</v>
      </c>
      <c r="BA110" s="485">
        <f t="shared" si="187"/>
        <v>1.3689320388349515</v>
      </c>
      <c r="BB110" s="485">
        <f t="shared" si="187"/>
        <v>1.3980582524271845</v>
      </c>
      <c r="BC110" s="485">
        <f t="shared" si="187"/>
        <v>1</v>
      </c>
      <c r="BD110" s="488">
        <f t="shared" si="187"/>
        <v>0.73300970873786409</v>
      </c>
      <c r="BE110" s="486">
        <f t="shared" si="187"/>
        <v>8.3883495145631066</v>
      </c>
      <c r="BF110" s="489">
        <f t="shared" si="187"/>
        <v>69.461165048543691</v>
      </c>
    </row>
    <row r="111" spans="2:59" ht="27.95" customHeight="1" thickTop="1" thickBot="1">
      <c r="B111" s="373" t="s">
        <v>48</v>
      </c>
      <c r="C111" s="374" t="s">
        <v>101</v>
      </c>
      <c r="D111" s="507">
        <f t="shared" si="9"/>
        <v>20080</v>
      </c>
      <c r="E111" s="508">
        <f t="shared" si="9"/>
        <v>18365</v>
      </c>
      <c r="F111" s="509">
        <f t="shared" si="9"/>
        <v>0.91459163346613548</v>
      </c>
      <c r="G111" s="476">
        <f>G56/$E$56</f>
        <v>1.5752790634358835</v>
      </c>
      <c r="H111" s="477">
        <f t="shared" ref="H111:BF111" si="188">H56/$E$56</f>
        <v>1.4771576368091479</v>
      </c>
      <c r="I111" s="478">
        <f t="shared" si="188"/>
        <v>1.3757146746528723</v>
      </c>
      <c r="J111" s="477">
        <f t="shared" si="188"/>
        <v>1.646555948815682</v>
      </c>
      <c r="K111" s="477">
        <f t="shared" si="188"/>
        <v>0.77555132044650155</v>
      </c>
      <c r="L111" s="476">
        <f t="shared" si="188"/>
        <v>1.6540157909066158</v>
      </c>
      <c r="M111" s="477">
        <f t="shared" si="188"/>
        <v>1.3444595698339232</v>
      </c>
      <c r="N111" s="477">
        <f t="shared" si="188"/>
        <v>0.74347944459569837</v>
      </c>
      <c r="O111" s="477">
        <f t="shared" si="188"/>
        <v>0.45363463109175062</v>
      </c>
      <c r="P111" s="477">
        <f t="shared" si="188"/>
        <v>0.9708140484617479</v>
      </c>
      <c r="Q111" s="477">
        <f t="shared" si="188"/>
        <v>0.74941464742717123</v>
      </c>
      <c r="R111" s="477">
        <f t="shared" si="188"/>
        <v>1.3763136400762319</v>
      </c>
      <c r="S111" s="477">
        <f t="shared" si="188"/>
        <v>1.6278246664851619</v>
      </c>
      <c r="T111" s="477">
        <f t="shared" si="188"/>
        <v>1.7055268173155458</v>
      </c>
      <c r="U111" s="478">
        <f t="shared" si="188"/>
        <v>1.7569833923223523</v>
      </c>
      <c r="V111" s="479">
        <f t="shared" si="188"/>
        <v>19.232725292676285</v>
      </c>
      <c r="W111" s="478">
        <f t="shared" si="188"/>
        <v>1.6497685815409746</v>
      </c>
      <c r="X111" s="478">
        <f t="shared" si="188"/>
        <v>1.6180343043833378</v>
      </c>
      <c r="Y111" s="477">
        <f t="shared" si="188"/>
        <v>1.3904710046283693</v>
      </c>
      <c r="Z111" s="477">
        <f t="shared" si="188"/>
        <v>1.8453035665668391</v>
      </c>
      <c r="AA111" s="477">
        <f t="shared" si="188"/>
        <v>2.4119248570650695</v>
      </c>
      <c r="AB111" s="477">
        <f t="shared" si="188"/>
        <v>1.8070786822760687</v>
      </c>
      <c r="AC111" s="477">
        <f t="shared" si="188"/>
        <v>1.8797713041110808</v>
      </c>
      <c r="AD111" s="477">
        <f t="shared" si="188"/>
        <v>2.1556221072692621</v>
      </c>
      <c r="AE111" s="477">
        <f t="shared" si="188"/>
        <v>2.0264089300299482</v>
      </c>
      <c r="AF111" s="477">
        <f t="shared" si="188"/>
        <v>1.5331336781922134</v>
      </c>
      <c r="AG111" s="477">
        <f t="shared" si="188"/>
        <v>1.4180778655050368</v>
      </c>
      <c r="AH111" s="477">
        <f t="shared" si="188"/>
        <v>1.1554043016607678</v>
      </c>
      <c r="AI111" s="478">
        <f t="shared" si="188"/>
        <v>1.1901987476177511</v>
      </c>
      <c r="AJ111" s="479">
        <f t="shared" si="188"/>
        <v>22.08119793084672</v>
      </c>
      <c r="AK111" s="478">
        <f t="shared" si="188"/>
        <v>1.7507759324802614</v>
      </c>
      <c r="AL111" s="477">
        <f t="shared" si="188"/>
        <v>1.7122787911788728</v>
      </c>
      <c r="AM111" s="476">
        <f t="shared" si="188"/>
        <v>1.9189218622379527</v>
      </c>
      <c r="AN111" s="476">
        <f t="shared" ref="AN111:AP111" si="189">AN56/$E56</f>
        <v>2.3939014429621563</v>
      </c>
      <c r="AO111" s="476">
        <f t="shared" si="189"/>
        <v>1.5933569289409202</v>
      </c>
      <c r="AP111" s="476">
        <f t="shared" si="189"/>
        <v>0.36945276340865779</v>
      </c>
      <c r="AQ111" s="477">
        <f t="shared" si="188"/>
        <v>0.78230329430982848</v>
      </c>
      <c r="AR111" s="477">
        <f t="shared" si="188"/>
        <v>2.2680642526545061</v>
      </c>
      <c r="AS111" s="477">
        <f t="shared" si="188"/>
        <v>1.3123876939831201</v>
      </c>
      <c r="AT111" s="477">
        <f t="shared" si="188"/>
        <v>0.91614484072964875</v>
      </c>
      <c r="AU111" s="477">
        <f t="shared" si="188"/>
        <v>1.5751157092295127</v>
      </c>
      <c r="AV111" s="478">
        <f t="shared" si="188"/>
        <v>1.5359651511026409</v>
      </c>
      <c r="AW111" s="479">
        <f t="shared" si="188"/>
        <v>18.128668663218079</v>
      </c>
      <c r="AX111" s="478">
        <f t="shared" si="188"/>
        <v>1.5509392866866323</v>
      </c>
      <c r="AY111" s="477">
        <f t="shared" si="188"/>
        <v>1.2647427171249659</v>
      </c>
      <c r="AZ111" s="480">
        <f t="shared" si="188"/>
        <v>1.3005172883201743</v>
      </c>
      <c r="BA111" s="478">
        <f t="shared" si="188"/>
        <v>1.3109175061257827</v>
      </c>
      <c r="BB111" s="478">
        <f t="shared" si="188"/>
        <v>1.389817587802886</v>
      </c>
      <c r="BC111" s="478">
        <f t="shared" si="188"/>
        <v>1.091859515382521</v>
      </c>
      <c r="BD111" s="481">
        <f t="shared" si="188"/>
        <v>0.79106997005172885</v>
      </c>
      <c r="BE111" s="479">
        <f t="shared" si="188"/>
        <v>8.6998638714946903</v>
      </c>
      <c r="BF111" s="482">
        <f t="shared" si="188"/>
        <v>68.142455758235769</v>
      </c>
      <c r="BG111" s="361"/>
    </row>
    <row r="112" spans="2:59" s="361" customFormat="1" ht="19.5" customHeight="1" thickTop="1">
      <c r="B112" s="327"/>
      <c r="C112" s="325"/>
      <c r="D112" s="327"/>
      <c r="E112" s="327"/>
      <c r="F112" s="327"/>
      <c r="G112" s="326"/>
      <c r="H112" s="326"/>
      <c r="I112" s="326"/>
      <c r="J112" s="326"/>
      <c r="K112" s="326"/>
      <c r="L112" s="326"/>
      <c r="M112" s="326"/>
      <c r="N112" s="326"/>
      <c r="O112" s="326"/>
      <c r="P112" s="326"/>
      <c r="Q112" s="326"/>
      <c r="R112" s="326"/>
      <c r="S112" s="326"/>
      <c r="T112" s="326"/>
      <c r="U112" s="326"/>
      <c r="V112" s="326"/>
      <c r="W112" s="326"/>
      <c r="X112" s="326"/>
      <c r="Y112" s="326"/>
      <c r="Z112" s="326"/>
      <c r="AA112" s="326"/>
      <c r="AB112" s="326"/>
      <c r="AC112" s="326"/>
      <c r="AD112" s="326"/>
      <c r="AE112" s="326"/>
      <c r="AF112" s="326"/>
      <c r="AG112" s="326"/>
      <c r="AH112" s="326"/>
      <c r="AI112" s="326"/>
      <c r="AJ112" s="326"/>
      <c r="AK112" s="326"/>
      <c r="AL112" s="326"/>
      <c r="AM112" s="326"/>
      <c r="AN112" s="326"/>
      <c r="AO112" s="326"/>
      <c r="AP112" s="326"/>
      <c r="AQ112" s="326"/>
      <c r="AR112" s="326"/>
      <c r="AS112" s="326"/>
      <c r="AT112" s="326"/>
      <c r="AU112" s="326"/>
      <c r="AV112" s="326"/>
      <c r="AW112" s="326"/>
      <c r="AX112" s="326"/>
      <c r="AY112" s="326"/>
      <c r="AZ112" s="326"/>
      <c r="BA112" s="326"/>
      <c r="BB112" s="326"/>
      <c r="BC112" s="326"/>
      <c r="BD112" s="326"/>
      <c r="BE112" s="326"/>
      <c r="BF112" s="326"/>
      <c r="BG112" s="327"/>
    </row>
    <row r="114" spans="7:9">
      <c r="G114" s="327"/>
      <c r="H114" s="327"/>
    </row>
    <row r="115" spans="7:9">
      <c r="G115" s="327"/>
      <c r="H115" s="327"/>
      <c r="I115" s="375"/>
    </row>
    <row r="116" spans="7:9">
      <c r="G116" s="327"/>
      <c r="H116" s="327"/>
      <c r="I116" s="375"/>
    </row>
    <row r="117" spans="7:9">
      <c r="G117" s="327"/>
      <c r="H117" s="327"/>
      <c r="I117" s="375"/>
    </row>
    <row r="118" spans="7:9">
      <c r="G118" s="327"/>
      <c r="H118" s="327"/>
      <c r="I118" s="375"/>
    </row>
    <row r="119" spans="7:9">
      <c r="G119" s="327"/>
      <c r="H119" s="327"/>
    </row>
  </sheetData>
  <mergeCells count="107">
    <mergeCell ref="AA1:BD1"/>
    <mergeCell ref="AI6:AI7"/>
    <mergeCell ref="AK6:AK7"/>
    <mergeCell ref="AL6:AL7"/>
    <mergeCell ref="AM6:AM7"/>
    <mergeCell ref="AD6:AD7"/>
    <mergeCell ref="AE6:AE7"/>
    <mergeCell ref="AF6:AF7"/>
    <mergeCell ref="AG6:AG7"/>
    <mergeCell ref="AH6:AH7"/>
    <mergeCell ref="AA6:AA7"/>
    <mergeCell ref="AX6:AY6"/>
    <mergeCell ref="AZ6:AZ7"/>
    <mergeCell ref="BA6:BA7"/>
    <mergeCell ref="BB6:BB7"/>
    <mergeCell ref="BC6:BC7"/>
    <mergeCell ref="AW5:AW7"/>
    <mergeCell ref="BD6:BD7"/>
    <mergeCell ref="X5:AA5"/>
    <mergeCell ref="AN6:AN7"/>
    <mergeCell ref="AO6:AO7"/>
    <mergeCell ref="AP6:AQ6"/>
    <mergeCell ref="BF4:BF7"/>
    <mergeCell ref="AZ61:AZ62"/>
    <mergeCell ref="C59:C63"/>
    <mergeCell ref="G60:I61"/>
    <mergeCell ref="J60:R60"/>
    <mergeCell ref="C4:C8"/>
    <mergeCell ref="G5:I6"/>
    <mergeCell ref="J5:R5"/>
    <mergeCell ref="D59:D63"/>
    <mergeCell ref="E59:E63"/>
    <mergeCell ref="F59:F63"/>
    <mergeCell ref="J6:K6"/>
    <mergeCell ref="L6:M6"/>
    <mergeCell ref="N6:O6"/>
    <mergeCell ref="D4:D8"/>
    <mergeCell ref="E4:E8"/>
    <mergeCell ref="F4:F8"/>
    <mergeCell ref="AR6:AR7"/>
    <mergeCell ref="AS6:AS7"/>
    <mergeCell ref="AT6:AT7"/>
    <mergeCell ref="AV6:AV7"/>
    <mergeCell ref="J61:K61"/>
    <mergeCell ref="L61:M61"/>
    <mergeCell ref="AH60:AI60"/>
    <mergeCell ref="P6:P7"/>
    <mergeCell ref="Q6:Q7"/>
    <mergeCell ref="R6:R7"/>
    <mergeCell ref="S6:S7"/>
    <mergeCell ref="T6:T7"/>
    <mergeCell ref="AB60:AF60"/>
    <mergeCell ref="AB6:AB7"/>
    <mergeCell ref="AC6:AC7"/>
    <mergeCell ref="AG61:AG62"/>
    <mergeCell ref="AD61:AD62"/>
    <mergeCell ref="W6:W7"/>
    <mergeCell ref="X6:Z6"/>
    <mergeCell ref="X60:AA60"/>
    <mergeCell ref="W61:W62"/>
    <mergeCell ref="X61:Z61"/>
    <mergeCell ref="BF59:BF62"/>
    <mergeCell ref="S60:U60"/>
    <mergeCell ref="V60:V62"/>
    <mergeCell ref="N61:O61"/>
    <mergeCell ref="P61:P62"/>
    <mergeCell ref="Q61:Q62"/>
    <mergeCell ref="R61:R62"/>
    <mergeCell ref="AA61:AA62"/>
    <mergeCell ref="AB61:AB62"/>
    <mergeCell ref="AC61:AC62"/>
    <mergeCell ref="AX61:AY61"/>
    <mergeCell ref="S61:S62"/>
    <mergeCell ref="T61:T62"/>
    <mergeCell ref="U61:U62"/>
    <mergeCell ref="AF61:AF62"/>
    <mergeCell ref="AR61:AR62"/>
    <mergeCell ref="AS61:AS62"/>
    <mergeCell ref="AT61:AT62"/>
    <mergeCell ref="AH61:AH62"/>
    <mergeCell ref="AI61:AI62"/>
    <mergeCell ref="AK61:AK62"/>
    <mergeCell ref="BD61:BD62"/>
    <mergeCell ref="BE5:BE7"/>
    <mergeCell ref="U6:U7"/>
    <mergeCell ref="AJ60:AJ62"/>
    <mergeCell ref="AK60:AQ60"/>
    <mergeCell ref="AR60:AV60"/>
    <mergeCell ref="AW60:AW62"/>
    <mergeCell ref="BE60:BE62"/>
    <mergeCell ref="AV61:AV62"/>
    <mergeCell ref="BA61:BA62"/>
    <mergeCell ref="S5:U5"/>
    <mergeCell ref="V5:V7"/>
    <mergeCell ref="AB5:AF5"/>
    <mergeCell ref="AH5:AI5"/>
    <mergeCell ref="AJ5:AJ7"/>
    <mergeCell ref="AK5:AQ5"/>
    <mergeCell ref="AR5:AV5"/>
    <mergeCell ref="AN61:AN62"/>
    <mergeCell ref="AO61:AO62"/>
    <mergeCell ref="AP61:AQ61"/>
    <mergeCell ref="AL61:AL62"/>
    <mergeCell ref="AM61:AM62"/>
    <mergeCell ref="AE61:AE62"/>
    <mergeCell ref="BB61:BB62"/>
    <mergeCell ref="BC61:BC62"/>
  </mergeCells>
  <phoneticPr fontId="2"/>
  <conditionalFormatting sqref="F23">
    <cfRule type="cellIs" dxfId="2" priority="3" operator="equal">
      <formula>1</formula>
    </cfRule>
  </conditionalFormatting>
  <conditionalFormatting sqref="F9:F22">
    <cfRule type="cellIs" dxfId="1" priority="2" operator="equal">
      <formula>1</formula>
    </cfRule>
  </conditionalFormatting>
  <conditionalFormatting sqref="F24:F55">
    <cfRule type="cellIs" dxfId="0" priority="1" operator="equal">
      <formula>1</formula>
    </cfRule>
  </conditionalFormatting>
  <printOptions horizontalCentered="1"/>
  <pageMargins left="0.19685039370078741" right="0.19685039370078741" top="0.59055118110236227" bottom="0.19685039370078741" header="0.51181102362204722" footer="0.51181102362204722"/>
  <pageSetup paperSize="8" scale="48"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7326"/>
  <sheetViews>
    <sheetView showGridLines="0" tabSelected="1" zoomScaleNormal="100" zoomScaleSheetLayoutView="84" workbookViewId="0">
      <selection activeCell="E7" sqref="E7:F7"/>
    </sheetView>
  </sheetViews>
  <sheetFormatPr defaultColWidth="9" defaultRowHeight="5.65" customHeight="1"/>
  <cols>
    <col min="1" max="1" width="3.125" style="67" customWidth="1"/>
    <col min="2" max="2" width="3" style="79" customWidth="1"/>
    <col min="3" max="3" width="45.25" style="75" customWidth="1"/>
    <col min="4" max="4" width="20.25" style="67" customWidth="1"/>
    <col min="5" max="5" width="9.625" style="67" customWidth="1"/>
    <col min="6" max="6" width="5.625" style="67" customWidth="1"/>
    <col min="7" max="7" width="9.625" style="76" customWidth="1"/>
    <col min="8" max="8" width="5.625" style="77" customWidth="1"/>
    <col min="9" max="9" width="16.75" style="78" customWidth="1"/>
    <col min="10" max="10" width="10.625" style="67" customWidth="1"/>
    <col min="11" max="16384" width="9" style="67"/>
  </cols>
  <sheetData>
    <row r="1" spans="1:9" ht="19.5" customHeight="1">
      <c r="A1" s="72" t="s">
        <v>100</v>
      </c>
      <c r="B1" s="72"/>
      <c r="C1" s="820" t="s">
        <v>257</v>
      </c>
      <c r="D1" s="820"/>
      <c r="E1" s="820"/>
      <c r="F1" s="820"/>
      <c r="G1" s="820"/>
      <c r="H1" s="820"/>
      <c r="I1" s="820"/>
    </row>
    <row r="2" spans="1:9" ht="16.5" customHeight="1">
      <c r="A2" s="73"/>
      <c r="B2" s="73"/>
      <c r="C2" s="821" t="s">
        <v>179</v>
      </c>
      <c r="D2" s="821"/>
      <c r="E2" s="821"/>
      <c r="F2" s="821"/>
      <c r="G2" s="821"/>
      <c r="H2" s="821"/>
      <c r="I2" s="821"/>
    </row>
    <row r="3" spans="1:9" ht="18" customHeight="1">
      <c r="B3" s="74"/>
      <c r="I3" s="67"/>
    </row>
    <row r="4" spans="1:9" ht="18.75" customHeight="1">
      <c r="B4" s="265"/>
      <c r="C4" s="830" t="s">
        <v>298</v>
      </c>
      <c r="D4" s="830"/>
      <c r="E4" s="830"/>
      <c r="F4" s="826" t="str">
        <f>E7</f>
        <v>都道府県別</v>
      </c>
      <c r="G4" s="827"/>
      <c r="I4" s="67"/>
    </row>
    <row r="5" spans="1:9" ht="17.25" customHeight="1">
      <c r="C5" s="828" t="str">
        <f>'別添１　全国集計'!C3</f>
        <v>　　　　　　　　【令和３年４月３０日現在、令和３年１０月１３日集計】</v>
      </c>
      <c r="D5" s="829"/>
      <c r="E5" s="829"/>
      <c r="F5" s="829"/>
      <c r="G5" s="829"/>
      <c r="H5" s="829"/>
      <c r="I5" s="258"/>
    </row>
    <row r="6" spans="1:9" s="80" customFormat="1" ht="15" thickBot="1">
      <c r="C6" s="81"/>
      <c r="D6" s="82"/>
      <c r="E6" s="82"/>
      <c r="F6" s="82"/>
      <c r="G6" s="82"/>
      <c r="H6" s="82"/>
      <c r="I6" s="83"/>
    </row>
    <row r="7" spans="1:9" ht="15" thickTop="1">
      <c r="B7" s="67"/>
      <c r="C7" s="84"/>
      <c r="D7" s="85"/>
      <c r="E7" s="822" t="s">
        <v>301</v>
      </c>
      <c r="F7" s="823"/>
      <c r="G7" s="824" t="s">
        <v>101</v>
      </c>
      <c r="H7" s="825"/>
      <c r="I7" s="67"/>
    </row>
    <row r="8" spans="1:9" ht="14.25">
      <c r="B8" s="67"/>
      <c r="C8" s="84"/>
      <c r="D8" s="86" t="s">
        <v>102</v>
      </c>
      <c r="E8" s="812" t="e">
        <f>VLOOKUP(E7,'別添２　都道府県別集計'!C64:F110,2,FALSE)</f>
        <v>#N/A</v>
      </c>
      <c r="F8" s="813"/>
      <c r="G8" s="814">
        <f>'別添２　都道府県別集計'!D111</f>
        <v>20080</v>
      </c>
      <c r="H8" s="815"/>
      <c r="I8" s="67"/>
    </row>
    <row r="9" spans="1:9" ht="14.25">
      <c r="B9" s="67"/>
      <c r="C9" s="84"/>
      <c r="D9" s="86" t="s">
        <v>103</v>
      </c>
      <c r="E9" s="812" t="e">
        <f>VLOOKUP(E12,'別添２　都道府県別集計'!C64:BF110,3,FALSE)</f>
        <v>#N/A</v>
      </c>
      <c r="F9" s="813"/>
      <c r="G9" s="814">
        <f>'別添２　都道府県別集計'!E111</f>
        <v>18365</v>
      </c>
      <c r="H9" s="815"/>
      <c r="I9" s="67"/>
    </row>
    <row r="10" spans="1:9" ht="15" thickBot="1">
      <c r="B10" s="67"/>
      <c r="C10" s="84"/>
      <c r="D10" s="87" t="s">
        <v>104</v>
      </c>
      <c r="E10" s="816" t="e">
        <f>VLOOKUP(E12,'別添２　都道府県別集計'!C64:BF110,4,FALSE)</f>
        <v>#N/A</v>
      </c>
      <c r="F10" s="817"/>
      <c r="G10" s="818">
        <f>'別添２　都道府県別集計'!F111</f>
        <v>0.91459163346613548</v>
      </c>
      <c r="H10" s="819"/>
      <c r="I10" s="67"/>
    </row>
    <row r="11" spans="1:9" ht="18.75" thickTop="1" thickBot="1">
      <c r="B11" s="88" t="s">
        <v>49</v>
      </c>
      <c r="C11" s="89"/>
      <c r="D11" s="90"/>
      <c r="E11" s="91"/>
      <c r="F11" s="91"/>
      <c r="G11" s="92"/>
      <c r="H11" s="93"/>
    </row>
    <row r="12" spans="1:9" s="68" customFormat="1" ht="15" thickBot="1">
      <c r="B12" s="808" t="s">
        <v>50</v>
      </c>
      <c r="C12" s="809"/>
      <c r="D12" s="391"/>
      <c r="E12" s="94" t="str">
        <f>E7</f>
        <v>都道府県別</v>
      </c>
      <c r="F12" s="95" t="s">
        <v>255</v>
      </c>
      <c r="G12" s="96" t="str">
        <f>G7</f>
        <v>全国</v>
      </c>
      <c r="H12" s="97" t="s">
        <v>48</v>
      </c>
      <c r="I12" s="392" t="s">
        <v>80</v>
      </c>
    </row>
    <row r="13" spans="1:9" s="68" customFormat="1" ht="14.25">
      <c r="B13" s="418" t="s">
        <v>105</v>
      </c>
      <c r="C13" s="419"/>
      <c r="D13" s="420"/>
      <c r="E13" s="270"/>
      <c r="F13" s="271"/>
      <c r="G13" s="270"/>
      <c r="H13" s="271"/>
      <c r="I13" s="421"/>
    </row>
    <row r="14" spans="1:9" s="69" customFormat="1" ht="14.25">
      <c r="B14" s="704" t="s">
        <v>51</v>
      </c>
      <c r="C14" s="706" t="s">
        <v>106</v>
      </c>
      <c r="D14" s="116" t="s">
        <v>43</v>
      </c>
      <c r="E14" s="266" t="e">
        <f>VLOOKUP(E12,'別添２　都道府県別集計'!C64:BF110,5,FALSE)</f>
        <v>#N/A</v>
      </c>
      <c r="F14" s="267" t="s">
        <v>52</v>
      </c>
      <c r="G14" s="268">
        <f>'別添２　都道府県別集計'!G111</f>
        <v>1.5752790634358835</v>
      </c>
      <c r="H14" s="269" t="s">
        <v>52</v>
      </c>
      <c r="I14" s="407" t="s">
        <v>81</v>
      </c>
    </row>
    <row r="15" spans="1:9" s="69" customFormat="1" ht="14.25">
      <c r="B15" s="727"/>
      <c r="C15" s="811"/>
      <c r="D15" s="216" t="s">
        <v>44</v>
      </c>
      <c r="E15" s="100" t="e">
        <f>VLOOKUP(E12,'別添２　都道府県別集計'!C64:BF110,6,FALSE)</f>
        <v>#N/A</v>
      </c>
      <c r="F15" s="101" t="s">
        <v>52</v>
      </c>
      <c r="G15" s="102">
        <f>'別添２　都道府県別集計'!H111</f>
        <v>1.4771576368091479</v>
      </c>
      <c r="H15" s="103" t="s">
        <v>52</v>
      </c>
      <c r="I15" s="408" t="s">
        <v>107</v>
      </c>
    </row>
    <row r="16" spans="1:9" s="69" customFormat="1" ht="15" thickBot="1">
      <c r="B16" s="724"/>
      <c r="C16" s="723"/>
      <c r="D16" s="218" t="s">
        <v>53</v>
      </c>
      <c r="E16" s="104" t="e">
        <f>VLOOKUP(E12,'別添２　都道府県別集計'!C64:BF110,7,FALSE)</f>
        <v>#N/A</v>
      </c>
      <c r="F16" s="105" t="s">
        <v>52</v>
      </c>
      <c r="G16" s="106">
        <f>'別添２　都道府県別集計'!I111</f>
        <v>1.3757146746528723</v>
      </c>
      <c r="H16" s="107" t="s">
        <v>52</v>
      </c>
      <c r="I16" s="409" t="s">
        <v>107</v>
      </c>
    </row>
    <row r="17" spans="2:10" s="70" customFormat="1" ht="14.25">
      <c r="B17" s="418" t="s">
        <v>54</v>
      </c>
      <c r="C17" s="419"/>
      <c r="D17" s="420"/>
      <c r="E17" s="270"/>
      <c r="F17" s="271"/>
      <c r="G17" s="270"/>
      <c r="H17" s="271"/>
      <c r="I17" s="421"/>
      <c r="J17" s="69"/>
    </row>
    <row r="18" spans="2:10" s="70" customFormat="1" ht="14.25">
      <c r="B18" s="704" t="s">
        <v>51</v>
      </c>
      <c r="C18" s="706" t="s">
        <v>108</v>
      </c>
      <c r="D18" s="116" t="s">
        <v>55</v>
      </c>
      <c r="E18" s="117" t="e">
        <f>VLOOKUP(E12,'別添２　都道府県別集計'!C64:BF110,8,FALSE)</f>
        <v>#N/A</v>
      </c>
      <c r="F18" s="272" t="s">
        <v>52</v>
      </c>
      <c r="G18" s="268">
        <f>'別添２　都道府県別集計'!J111</f>
        <v>1.646555948815682</v>
      </c>
      <c r="H18" s="273" t="s">
        <v>52</v>
      </c>
      <c r="I18" s="407" t="s">
        <v>81</v>
      </c>
      <c r="J18" s="69"/>
    </row>
    <row r="19" spans="2:10" s="70" customFormat="1" ht="14.25">
      <c r="B19" s="705"/>
      <c r="C19" s="699"/>
      <c r="D19" s="110" t="s">
        <v>96</v>
      </c>
      <c r="E19" s="111" t="e">
        <f>VLOOKUP(E12,'別添２　都道府県別集計'!C64:BF110,9,FALSE)</f>
        <v>#N/A</v>
      </c>
      <c r="F19" s="112" t="s">
        <v>52</v>
      </c>
      <c r="G19" s="113">
        <f>'別添２　都道府県別集計'!K111</f>
        <v>0.77555132044650155</v>
      </c>
      <c r="H19" s="114" t="s">
        <v>52</v>
      </c>
      <c r="I19" s="285" t="s">
        <v>251</v>
      </c>
      <c r="J19" s="69"/>
    </row>
    <row r="20" spans="2:10" s="70" customFormat="1" ht="14.25">
      <c r="B20" s="704" t="s">
        <v>56</v>
      </c>
      <c r="C20" s="706" t="s">
        <v>109</v>
      </c>
      <c r="D20" s="116" t="s">
        <v>55</v>
      </c>
      <c r="E20" s="117" t="e">
        <f>VLOOKUP(E12,'別添２　都道府県別集計'!C64:BF110,10,FALSE)</f>
        <v>#N/A</v>
      </c>
      <c r="F20" s="118" t="s">
        <v>52</v>
      </c>
      <c r="G20" s="119">
        <f>'別添２　都道府県別集計'!L111</f>
        <v>1.6540157909066158</v>
      </c>
      <c r="H20" s="120" t="s">
        <v>52</v>
      </c>
      <c r="I20" s="407" t="s">
        <v>81</v>
      </c>
      <c r="J20" s="69"/>
    </row>
    <row r="21" spans="2:10" s="70" customFormat="1" ht="14.25">
      <c r="B21" s="705"/>
      <c r="C21" s="699"/>
      <c r="D21" s="110" t="s">
        <v>96</v>
      </c>
      <c r="E21" s="111" t="e">
        <f>VLOOKUP(E12,'別添２　都道府県別集計'!C64:BF110,11,FALSE)</f>
        <v>#N/A</v>
      </c>
      <c r="F21" s="121" t="s">
        <v>52</v>
      </c>
      <c r="G21" s="113">
        <f>'別添２　都道府県別集計'!M111</f>
        <v>1.3444595698339232</v>
      </c>
      <c r="H21" s="115" t="s">
        <v>52</v>
      </c>
      <c r="I21" s="285" t="s">
        <v>251</v>
      </c>
      <c r="J21" s="69"/>
    </row>
    <row r="22" spans="2:10" s="70" customFormat="1" ht="14.25">
      <c r="B22" s="804" t="s">
        <v>57</v>
      </c>
      <c r="C22" s="719" t="s">
        <v>59</v>
      </c>
      <c r="D22" s="116" t="s">
        <v>110</v>
      </c>
      <c r="E22" s="117" t="e">
        <f>VLOOKUP(E12,'別添２　都道府県別集計'!C64:BF110,12,FALSE)</f>
        <v>#N/A</v>
      </c>
      <c r="F22" s="122" t="s">
        <v>52</v>
      </c>
      <c r="G22" s="119">
        <f>'別添２　都道府県別集計'!N111</f>
        <v>0.74347944459569837</v>
      </c>
      <c r="H22" s="123" t="s">
        <v>52</v>
      </c>
      <c r="I22" s="407" t="s">
        <v>81</v>
      </c>
      <c r="J22" s="69"/>
    </row>
    <row r="23" spans="2:10" s="70" customFormat="1" ht="14.25">
      <c r="B23" s="805"/>
      <c r="C23" s="806"/>
      <c r="D23" s="110" t="s">
        <v>181</v>
      </c>
      <c r="E23" s="111" t="e">
        <f>VLOOKUP(E12,'別添２　都道府県別集計'!C64:BF110,13,FALSE)</f>
        <v>#N/A</v>
      </c>
      <c r="F23" s="124" t="s">
        <v>52</v>
      </c>
      <c r="G23" s="113">
        <f>'別添２　都道府県別集計'!O111</f>
        <v>0.45363463109175062</v>
      </c>
      <c r="H23" s="125" t="s">
        <v>52</v>
      </c>
      <c r="I23" s="285" t="s">
        <v>252</v>
      </c>
      <c r="J23" s="69"/>
    </row>
    <row r="24" spans="2:10" s="70" customFormat="1" ht="14.25">
      <c r="B24" s="518" t="s">
        <v>58</v>
      </c>
      <c r="C24" s="461" t="s">
        <v>61</v>
      </c>
      <c r="D24" s="127"/>
      <c r="E24" s="128" t="e">
        <f>VLOOKUP(E12,'別添２　都道府県別集計'!C64:BF110,14,FALSE)</f>
        <v>#N/A</v>
      </c>
      <c r="F24" s="129" t="s">
        <v>52</v>
      </c>
      <c r="G24" s="130">
        <f>'別添２　都道府県別集計'!P111</f>
        <v>0.9708140484617479</v>
      </c>
      <c r="H24" s="131" t="s">
        <v>52</v>
      </c>
      <c r="I24" s="410" t="s">
        <v>253</v>
      </c>
    </row>
    <row r="25" spans="2:10" s="70" customFormat="1" ht="14.25">
      <c r="B25" s="518" t="s">
        <v>60</v>
      </c>
      <c r="C25" s="461" t="s">
        <v>111</v>
      </c>
      <c r="D25" s="127"/>
      <c r="E25" s="128" t="e">
        <f>VLOOKUP(E12,'別添２　都道府県別集計'!C64:BF110,15,FALSE)</f>
        <v>#N/A</v>
      </c>
      <c r="F25" s="129" t="s">
        <v>52</v>
      </c>
      <c r="G25" s="130">
        <f>'別添２　都道府県別集計'!Q111</f>
        <v>0.74941464742717123</v>
      </c>
      <c r="H25" s="131" t="s">
        <v>52</v>
      </c>
      <c r="I25" s="410" t="s">
        <v>250</v>
      </c>
      <c r="J25" s="132"/>
    </row>
    <row r="26" spans="2:10" s="70" customFormat="1" ht="15" thickBot="1">
      <c r="B26" s="515" t="s">
        <v>112</v>
      </c>
      <c r="C26" s="464" t="s">
        <v>83</v>
      </c>
      <c r="D26" s="133"/>
      <c r="E26" s="134" t="e">
        <f>VLOOKUP(E12,'別添２　都道府県別集計'!C64:BF110,16,FALSE)</f>
        <v>#N/A</v>
      </c>
      <c r="F26" s="135" t="s">
        <v>52</v>
      </c>
      <c r="G26" s="136">
        <f>'別添２　都道府県別集計'!R111</f>
        <v>1.3763136400762319</v>
      </c>
      <c r="H26" s="137" t="s">
        <v>52</v>
      </c>
      <c r="I26" s="411" t="s">
        <v>250</v>
      </c>
      <c r="J26" s="132"/>
    </row>
    <row r="27" spans="2:10" s="70" customFormat="1" ht="14.25">
      <c r="B27" s="418" t="s">
        <v>62</v>
      </c>
      <c r="C27" s="419"/>
      <c r="D27" s="420"/>
      <c r="E27" s="277"/>
      <c r="F27" s="278"/>
      <c r="G27" s="277"/>
      <c r="H27" s="278"/>
      <c r="I27" s="422"/>
      <c r="J27" s="132"/>
    </row>
    <row r="28" spans="2:10" s="70" customFormat="1" ht="14.25">
      <c r="B28" s="517" t="s">
        <v>51</v>
      </c>
      <c r="C28" s="462" t="s">
        <v>194</v>
      </c>
      <c r="D28" s="463"/>
      <c r="E28" s="274" t="e">
        <f>VLOOKUP(E12,'別添２　都道府県別集計'!C64:BF110,17,FALSE)</f>
        <v>#N/A</v>
      </c>
      <c r="F28" s="149" t="s">
        <v>52</v>
      </c>
      <c r="G28" s="275">
        <f>'別添２　都道府県別集計'!S111</f>
        <v>1.6278246664851619</v>
      </c>
      <c r="H28" s="276" t="s">
        <v>52</v>
      </c>
      <c r="I28" s="412" t="s">
        <v>250</v>
      </c>
      <c r="J28" s="132"/>
    </row>
    <row r="29" spans="2:10" s="70" customFormat="1" ht="14.25">
      <c r="B29" s="517" t="s">
        <v>56</v>
      </c>
      <c r="C29" s="462" t="s">
        <v>63</v>
      </c>
      <c r="D29" s="463"/>
      <c r="E29" s="128" t="e">
        <f>VLOOKUP(E12,'別添２　都道府県別集計'!C64:BF110,18,FALSE)</f>
        <v>#N/A</v>
      </c>
      <c r="F29" s="138" t="s">
        <v>52</v>
      </c>
      <c r="G29" s="130">
        <f>'別添２　都道府県別集計'!T111</f>
        <v>1.7055268173155458</v>
      </c>
      <c r="H29" s="139" t="s">
        <v>52</v>
      </c>
      <c r="I29" s="412" t="s">
        <v>250</v>
      </c>
    </row>
    <row r="30" spans="2:10" s="70" customFormat="1" ht="15" thickBot="1">
      <c r="B30" s="517" t="s">
        <v>57</v>
      </c>
      <c r="C30" s="464" t="s">
        <v>64</v>
      </c>
      <c r="D30" s="475"/>
      <c r="E30" s="171" t="e">
        <f>VLOOKUP(E12,'別添２　都道府県別集計'!C64:BF110,19,FALSE)</f>
        <v>#N/A</v>
      </c>
      <c r="F30" s="138" t="s">
        <v>52</v>
      </c>
      <c r="G30" s="172">
        <f>'別添２　都道府県別集計'!U111</f>
        <v>1.7569833923223523</v>
      </c>
      <c r="H30" s="139" t="s">
        <v>52</v>
      </c>
      <c r="I30" s="412" t="s">
        <v>250</v>
      </c>
    </row>
    <row r="31" spans="2:10" s="70" customFormat="1" ht="15" thickBot="1">
      <c r="B31" s="686" t="s">
        <v>0</v>
      </c>
      <c r="C31" s="687"/>
      <c r="D31" s="807"/>
      <c r="E31" s="163" t="e">
        <f>VLOOKUP(E12,'別添２　都道府県別集計'!C64:BF110,20,FALSE)</f>
        <v>#N/A</v>
      </c>
      <c r="F31" s="173" t="s">
        <v>52</v>
      </c>
      <c r="G31" s="165">
        <f>'別添２　都道府県別集計'!V111</f>
        <v>19.232725292676285</v>
      </c>
      <c r="H31" s="174" t="s">
        <v>52</v>
      </c>
      <c r="I31" s="304"/>
    </row>
    <row r="32" spans="2:10" s="70" customFormat="1" ht="18" thickBot="1">
      <c r="B32" s="146" t="s">
        <v>65</v>
      </c>
      <c r="C32" s="147"/>
    </row>
    <row r="33" spans="2:10" s="70" customFormat="1" ht="15" thickBot="1">
      <c r="B33" s="808" t="s">
        <v>50</v>
      </c>
      <c r="C33" s="809"/>
      <c r="D33" s="391"/>
      <c r="E33" s="94" t="str">
        <f>E12</f>
        <v>都道府県別</v>
      </c>
      <c r="F33" s="95" t="s">
        <v>48</v>
      </c>
      <c r="G33" s="96" t="str">
        <f>G12</f>
        <v>全国</v>
      </c>
      <c r="H33" s="97" t="s">
        <v>48</v>
      </c>
      <c r="I33" s="392" t="s">
        <v>80</v>
      </c>
      <c r="J33" s="132"/>
    </row>
    <row r="34" spans="2:10" s="70" customFormat="1" ht="14.25">
      <c r="B34" s="418" t="s">
        <v>84</v>
      </c>
      <c r="C34" s="419"/>
      <c r="D34" s="420"/>
      <c r="E34" s="423"/>
      <c r="F34" s="424"/>
      <c r="G34" s="423"/>
      <c r="H34" s="424"/>
      <c r="I34" s="422"/>
      <c r="J34" s="132"/>
    </row>
    <row r="35" spans="2:10" s="70" customFormat="1" ht="15" thickBot="1">
      <c r="B35" s="550" t="s">
        <v>51</v>
      </c>
      <c r="C35" s="158" t="s">
        <v>286</v>
      </c>
      <c r="D35" s="159"/>
      <c r="E35" s="134" t="e">
        <f>VLOOKUP(E12,'別添２　都道府県別集計'!C64:BF110,21,FALSE)</f>
        <v>#N/A</v>
      </c>
      <c r="F35" s="160" t="s">
        <v>52</v>
      </c>
      <c r="G35" s="136">
        <f>'別添２　都道府県別集計'!W111</f>
        <v>1.6497685815409746</v>
      </c>
      <c r="H35" s="161" t="s">
        <v>52</v>
      </c>
      <c r="I35" s="161" t="s">
        <v>86</v>
      </c>
      <c r="J35" s="132"/>
    </row>
    <row r="36" spans="2:10" s="70" customFormat="1" ht="14.25">
      <c r="B36" s="418" t="s">
        <v>287</v>
      </c>
      <c r="C36" s="419"/>
      <c r="D36" s="420"/>
      <c r="E36" s="423"/>
      <c r="F36" s="424"/>
      <c r="G36" s="423"/>
      <c r="H36" s="424"/>
      <c r="I36" s="422"/>
    </row>
    <row r="37" spans="2:10" s="70" customFormat="1" ht="14.25">
      <c r="B37" s="704" t="s">
        <v>51</v>
      </c>
      <c r="C37" s="810" t="s">
        <v>113</v>
      </c>
      <c r="D37" s="153" t="s">
        <v>85</v>
      </c>
      <c r="E37" s="117" t="e">
        <f>VLOOKUP(E12,'別添２　都道府県別集計'!C64:BF110,22,FALSE)</f>
        <v>#N/A</v>
      </c>
      <c r="F37" s="267" t="s">
        <v>52</v>
      </c>
      <c r="G37" s="268">
        <f>'別添２　都道府県別集計'!X111</f>
        <v>1.6180343043833378</v>
      </c>
      <c r="H37" s="269" t="s">
        <v>52</v>
      </c>
      <c r="I37" s="413" t="s">
        <v>250</v>
      </c>
    </row>
    <row r="38" spans="2:10" s="68" customFormat="1" ht="14.25">
      <c r="B38" s="727"/>
      <c r="C38" s="728"/>
      <c r="D38" s="155" t="s">
        <v>114</v>
      </c>
      <c r="E38" s="100" t="e">
        <f>VLOOKUP(E12,'別添２　都道府県別集計'!C64:BF110,23,FALSE)</f>
        <v>#N/A</v>
      </c>
      <c r="F38" s="101" t="s">
        <v>52</v>
      </c>
      <c r="G38" s="102">
        <f>'別添２　都道府県別集計'!Y111</f>
        <v>1.3904710046283693</v>
      </c>
      <c r="H38" s="103" t="s">
        <v>52</v>
      </c>
      <c r="I38" s="414" t="s">
        <v>250</v>
      </c>
    </row>
    <row r="39" spans="2:10" s="70" customFormat="1" ht="14.25">
      <c r="B39" s="705"/>
      <c r="C39" s="729"/>
      <c r="D39" s="110" t="s">
        <v>115</v>
      </c>
      <c r="E39" s="111" t="e">
        <f>VLOOKUP(E12,'別添２　都道府県別集計'!C64:BF110,24,FALSE)</f>
        <v>#N/A</v>
      </c>
      <c r="F39" s="112" t="s">
        <v>52</v>
      </c>
      <c r="G39" s="113">
        <f>'別添２　都道府県別集計'!Z111</f>
        <v>1.8453035665668391</v>
      </c>
      <c r="H39" s="114" t="s">
        <v>52</v>
      </c>
      <c r="I39" s="415" t="s">
        <v>250</v>
      </c>
    </row>
    <row r="40" spans="2:10" s="70" customFormat="1" ht="15" customHeight="1" thickBot="1">
      <c r="B40" s="514" t="s">
        <v>56</v>
      </c>
      <c r="C40" s="158" t="s">
        <v>116</v>
      </c>
      <c r="D40" s="159"/>
      <c r="E40" s="134" t="e">
        <f>VLOOKUP(E12,'別添２　都道府県別集計'!C64:BF110,25,FALSE)</f>
        <v>#N/A</v>
      </c>
      <c r="F40" s="160" t="s">
        <v>52</v>
      </c>
      <c r="G40" s="136">
        <f>'別添２　都道府県別集計'!AA111</f>
        <v>2.4119248570650695</v>
      </c>
      <c r="H40" s="161" t="s">
        <v>52</v>
      </c>
      <c r="I40" s="139" t="s">
        <v>86</v>
      </c>
    </row>
    <row r="41" spans="2:10" s="70" customFormat="1" ht="15.75" customHeight="1">
      <c r="B41" s="418" t="s">
        <v>288</v>
      </c>
      <c r="C41" s="425"/>
      <c r="D41" s="426"/>
      <c r="E41" s="279"/>
      <c r="F41" s="280"/>
      <c r="G41" s="279"/>
      <c r="H41" s="280"/>
      <c r="I41" s="427"/>
    </row>
    <row r="42" spans="2:10" s="70" customFormat="1" ht="15.75" customHeight="1">
      <c r="B42" s="518" t="s">
        <v>51</v>
      </c>
      <c r="C42" s="730" t="s">
        <v>66</v>
      </c>
      <c r="D42" s="730"/>
      <c r="E42" s="128" t="e">
        <f>VLOOKUP(E12,'別添２　都道府県別集計'!C64:BF110,26,FALSE)</f>
        <v>#N/A</v>
      </c>
      <c r="F42" s="141" t="s">
        <v>52</v>
      </c>
      <c r="G42" s="130">
        <f>'別添２　都道府県別集計'!AB111</f>
        <v>1.8070786822760687</v>
      </c>
      <c r="H42" s="142" t="s">
        <v>52</v>
      </c>
      <c r="I42" s="416" t="s">
        <v>81</v>
      </c>
    </row>
    <row r="43" spans="2:10" s="70" customFormat="1" ht="15" customHeight="1">
      <c r="B43" s="518" t="s">
        <v>56</v>
      </c>
      <c r="C43" s="321" t="s">
        <v>97</v>
      </c>
      <c r="D43" s="321"/>
      <c r="E43" s="274" t="e">
        <f>VLOOKUP(E12,'別添２　都道府県別集計'!C64:BF110,27,FALSE)</f>
        <v>#N/A</v>
      </c>
      <c r="F43" s="219" t="s">
        <v>52</v>
      </c>
      <c r="G43" s="275">
        <f>'別添２　都道府県別集計'!AC111</f>
        <v>1.8797713041110808</v>
      </c>
      <c r="H43" s="281" t="s">
        <v>52</v>
      </c>
      <c r="I43" s="142" t="s">
        <v>81</v>
      </c>
    </row>
    <row r="44" spans="2:10" s="70" customFormat="1" ht="15" customHeight="1">
      <c r="B44" s="518" t="s">
        <v>57</v>
      </c>
      <c r="C44" s="692" t="s">
        <v>117</v>
      </c>
      <c r="D44" s="692"/>
      <c r="E44" s="274" t="e">
        <f>VLOOKUP(E12,'別添２　都道府県別集計'!C64:BF110,28,FALSE)</f>
        <v>#N/A</v>
      </c>
      <c r="F44" s="219" t="s">
        <v>52</v>
      </c>
      <c r="G44" s="275">
        <f>'別添２　都道府県別集計'!AD111</f>
        <v>2.1556221072692621</v>
      </c>
      <c r="H44" s="281" t="s">
        <v>52</v>
      </c>
      <c r="I44" s="416" t="s">
        <v>82</v>
      </c>
    </row>
    <row r="45" spans="2:10" s="70" customFormat="1" ht="14.25" customHeight="1">
      <c r="B45" s="518" t="s">
        <v>58</v>
      </c>
      <c r="C45" s="692" t="s">
        <v>118</v>
      </c>
      <c r="D45" s="692"/>
      <c r="E45" s="128" t="e">
        <f>VLOOKUP(E12,'別添２　都道府県別集計'!C64:BF110,29,FALSE)</f>
        <v>#N/A</v>
      </c>
      <c r="F45" s="141" t="s">
        <v>52</v>
      </c>
      <c r="G45" s="130">
        <f>'別添２　都道府県別集計'!AE111</f>
        <v>2.0264089300299482</v>
      </c>
      <c r="H45" s="142" t="s">
        <v>52</v>
      </c>
      <c r="I45" s="142" t="s">
        <v>254</v>
      </c>
    </row>
    <row r="46" spans="2:10" s="70" customFormat="1" ht="15" thickBot="1">
      <c r="B46" s="514" t="s">
        <v>60</v>
      </c>
      <c r="C46" s="721" t="s">
        <v>119</v>
      </c>
      <c r="D46" s="721"/>
      <c r="E46" s="134" t="e">
        <f>VLOOKUP(E12,'別添２　都道府県別集計'!C64:BF110,30,FALSE)</f>
        <v>#N/A</v>
      </c>
      <c r="F46" s="160" t="s">
        <v>52</v>
      </c>
      <c r="G46" s="136">
        <f>'別添２　都道府県別集計'!AF111</f>
        <v>1.5331336781922134</v>
      </c>
      <c r="H46" s="161" t="s">
        <v>52</v>
      </c>
      <c r="I46" s="168" t="s">
        <v>254</v>
      </c>
    </row>
    <row r="47" spans="2:10" s="70" customFormat="1" ht="14.25">
      <c r="B47" s="428" t="s">
        <v>289</v>
      </c>
      <c r="C47" s="429"/>
      <c r="D47" s="430"/>
      <c r="E47" s="431"/>
      <c r="F47" s="432"/>
      <c r="G47" s="431"/>
      <c r="H47" s="432"/>
      <c r="I47" s="433"/>
    </row>
    <row r="48" spans="2:10" s="70" customFormat="1" ht="15" customHeight="1" thickBot="1">
      <c r="B48" s="519" t="s">
        <v>51</v>
      </c>
      <c r="C48" s="133" t="s">
        <v>202</v>
      </c>
      <c r="D48" s="133"/>
      <c r="E48" s="134" t="e">
        <f>VLOOKUP(E12,'別添２　都道府県別集計'!C64:BF110,31,FALSE)</f>
        <v>#N/A</v>
      </c>
      <c r="F48" s="160" t="s">
        <v>52</v>
      </c>
      <c r="G48" s="136">
        <f>'別添２　都道府県別集計'!AG111</f>
        <v>1.4180778655050368</v>
      </c>
      <c r="H48" s="161" t="s">
        <v>52</v>
      </c>
      <c r="I48" s="161" t="s">
        <v>81</v>
      </c>
    </row>
    <row r="49" spans="2:9" s="70" customFormat="1" ht="14.25">
      <c r="B49" s="418" t="s">
        <v>290</v>
      </c>
      <c r="C49" s="419"/>
      <c r="D49" s="434"/>
      <c r="E49" s="277"/>
      <c r="F49" s="278"/>
      <c r="G49" s="277"/>
      <c r="H49" s="278"/>
      <c r="I49" s="422"/>
    </row>
    <row r="50" spans="2:9" s="70" customFormat="1" ht="14.25">
      <c r="B50" s="518" t="s">
        <v>51</v>
      </c>
      <c r="C50" s="692" t="s">
        <v>120</v>
      </c>
      <c r="D50" s="692"/>
      <c r="E50" s="128" t="e">
        <f>VLOOKUP(E12,'別添２　都道府県別集計'!C64:BF110,32,FALSE)</f>
        <v>#N/A</v>
      </c>
      <c r="F50" s="141" t="s">
        <v>52</v>
      </c>
      <c r="G50" s="130">
        <f>'別添２　都道府県別集計'!AH111</f>
        <v>1.1554043016607678</v>
      </c>
      <c r="H50" s="142" t="s">
        <v>52</v>
      </c>
      <c r="I50" s="142" t="s">
        <v>81</v>
      </c>
    </row>
    <row r="51" spans="2:9" s="68" customFormat="1" ht="15" thickBot="1">
      <c r="B51" s="514" t="s">
        <v>56</v>
      </c>
      <c r="C51" s="721" t="s">
        <v>121</v>
      </c>
      <c r="D51" s="721"/>
      <c r="E51" s="134" t="e">
        <f>VLOOKUP(E12,'別添２　都道府県別集計'!C64:BF110,33,FALSE)</f>
        <v>#N/A</v>
      </c>
      <c r="F51" s="167" t="s">
        <v>52</v>
      </c>
      <c r="G51" s="136">
        <f>'別添２　都道府県別集計'!AI111</f>
        <v>1.1901987476177511</v>
      </c>
      <c r="H51" s="168" t="s">
        <v>52</v>
      </c>
      <c r="I51" s="412" t="s">
        <v>81</v>
      </c>
    </row>
    <row r="52" spans="2:9" s="68" customFormat="1" ht="15" thickBot="1">
      <c r="B52" s="686" t="s">
        <v>0</v>
      </c>
      <c r="C52" s="687"/>
      <c r="D52" s="687"/>
      <c r="E52" s="144" t="e">
        <f>VLOOKUP(E12,'別添２　都道府県別集計'!C64:BF110,34,FALSE)</f>
        <v>#N/A</v>
      </c>
      <c r="F52" s="135" t="s">
        <v>52</v>
      </c>
      <c r="G52" s="145">
        <f>'別添２　都道府県別集計'!AJ111</f>
        <v>22.08119793084672</v>
      </c>
      <c r="H52" s="137" t="s">
        <v>52</v>
      </c>
      <c r="I52" s="393"/>
    </row>
    <row r="53" spans="2:9" s="70" customFormat="1" ht="18" thickBot="1">
      <c r="B53" s="146" t="s">
        <v>122</v>
      </c>
      <c r="C53" s="147"/>
      <c r="D53" s="148"/>
      <c r="I53" s="150"/>
    </row>
    <row r="54" spans="2:9" s="70" customFormat="1" ht="15" thickBot="1">
      <c r="B54" s="808" t="s">
        <v>50</v>
      </c>
      <c r="C54" s="809"/>
      <c r="D54" s="391"/>
      <c r="E54" s="151" t="str">
        <f>E33</f>
        <v>都道府県別</v>
      </c>
      <c r="F54" s="152" t="s">
        <v>48</v>
      </c>
      <c r="G54" s="96" t="str">
        <f>G33</f>
        <v>全国</v>
      </c>
      <c r="H54" s="394" t="s">
        <v>48</v>
      </c>
      <c r="I54" s="395" t="s">
        <v>80</v>
      </c>
    </row>
    <row r="55" spans="2:9" s="70" customFormat="1" ht="14.25">
      <c r="B55" s="418" t="s">
        <v>67</v>
      </c>
      <c r="C55" s="419"/>
      <c r="D55" s="434"/>
      <c r="E55" s="435"/>
      <c r="F55" s="435"/>
      <c r="G55" s="435"/>
      <c r="H55" s="435"/>
      <c r="I55" s="422"/>
    </row>
    <row r="56" spans="2:9" s="70" customFormat="1" ht="14.25">
      <c r="B56" s="517" t="s">
        <v>51</v>
      </c>
      <c r="C56" s="692" t="s">
        <v>68</v>
      </c>
      <c r="D56" s="692"/>
      <c r="E56" s="274" t="e">
        <f>VLOOKUP(E12,'別添２　都道府県別集計'!C64:BF110,35,FALSE)</f>
        <v>#N/A</v>
      </c>
      <c r="F56" s="282" t="s">
        <v>52</v>
      </c>
      <c r="G56" s="275">
        <f>'別添２　都道府県別集計'!AK111</f>
        <v>1.7507759324802614</v>
      </c>
      <c r="H56" s="283" t="s">
        <v>52</v>
      </c>
      <c r="I56" s="139" t="s">
        <v>81</v>
      </c>
    </row>
    <row r="57" spans="2:9" s="70" customFormat="1" ht="14.25">
      <c r="B57" s="517" t="s">
        <v>56</v>
      </c>
      <c r="C57" s="692" t="s">
        <v>69</v>
      </c>
      <c r="D57" s="692"/>
      <c r="E57" s="128" t="e">
        <f>VLOOKUP(E12,'別添２　都道府県別集計'!C64:BF110,36,FALSE)</f>
        <v>#N/A</v>
      </c>
      <c r="F57" s="138" t="s">
        <v>52</v>
      </c>
      <c r="G57" s="130">
        <f>'別添２　都道府県別集計'!AL111</f>
        <v>1.7122787911788728</v>
      </c>
      <c r="H57" s="139" t="s">
        <v>52</v>
      </c>
      <c r="I57" s="139" t="s">
        <v>81</v>
      </c>
    </row>
    <row r="58" spans="2:9" s="70" customFormat="1" ht="14.25">
      <c r="B58" s="518" t="s">
        <v>57</v>
      </c>
      <c r="C58" s="692" t="s">
        <v>70</v>
      </c>
      <c r="D58" s="692"/>
      <c r="E58" s="128" t="e">
        <f>VLOOKUP(E12,'別添２　都道府県別集計'!C64:BF110,37,FALSE)</f>
        <v>#N/A</v>
      </c>
      <c r="F58" s="141" t="s">
        <v>52</v>
      </c>
      <c r="G58" s="130">
        <f>'別添２　都道府県別集計'!AM111</f>
        <v>1.9189218622379527</v>
      </c>
      <c r="H58" s="142" t="s">
        <v>52</v>
      </c>
      <c r="I58" s="142" t="s">
        <v>81</v>
      </c>
    </row>
    <row r="59" spans="2:9" s="70" customFormat="1" ht="14.25" customHeight="1">
      <c r="B59" s="518" t="s">
        <v>58</v>
      </c>
      <c r="C59" s="692" t="s">
        <v>71</v>
      </c>
      <c r="D59" s="692"/>
      <c r="E59" s="128" t="e">
        <f>VLOOKUP($E$12,'別添２　都道府県別集計'!$C$64:$BF$110,38,FALSE)</f>
        <v>#N/A</v>
      </c>
      <c r="F59" s="141" t="s">
        <v>52</v>
      </c>
      <c r="G59" s="130">
        <f>'別添２　都道府県別集計'!AN111</f>
        <v>2.3939014429621563</v>
      </c>
      <c r="H59" s="142" t="s">
        <v>52</v>
      </c>
      <c r="I59" s="142" t="s">
        <v>82</v>
      </c>
    </row>
    <row r="60" spans="2:9" s="70" customFormat="1" ht="14.25" customHeight="1">
      <c r="B60" s="518" t="s">
        <v>60</v>
      </c>
      <c r="C60" s="549" t="s">
        <v>295</v>
      </c>
      <c r="D60" s="560"/>
      <c r="E60" s="128" t="e">
        <f>VLOOKUP($E$12,'別添２　都道府県別集計'!$C$64:$BF$110,39,FALSE)</f>
        <v>#N/A</v>
      </c>
      <c r="F60" s="141" t="s">
        <v>52</v>
      </c>
      <c r="G60" s="130">
        <f>'別添２　都道府県別集計'!AO111</f>
        <v>1.5933569289409202</v>
      </c>
      <c r="H60" s="142" t="s">
        <v>52</v>
      </c>
      <c r="I60" s="142" t="s">
        <v>81</v>
      </c>
    </row>
    <row r="61" spans="2:9" s="70" customFormat="1" ht="14.25" customHeight="1">
      <c r="B61" s="704" t="s">
        <v>112</v>
      </c>
      <c r="C61" s="714" t="s">
        <v>296</v>
      </c>
      <c r="D61" s="562" t="s">
        <v>293</v>
      </c>
      <c r="E61" s="128" t="e">
        <f>VLOOKUP($E$12,'別添２　都道府県別集計'!$C$64:$BF$110,40,FALSE)</f>
        <v>#N/A</v>
      </c>
      <c r="F61" s="141" t="s">
        <v>52</v>
      </c>
      <c r="G61" s="130">
        <f>'別添２　都道府県別集計'!AP111</f>
        <v>0.36945276340865779</v>
      </c>
      <c r="H61" s="142" t="s">
        <v>52</v>
      </c>
      <c r="I61" s="142" t="s">
        <v>253</v>
      </c>
    </row>
    <row r="62" spans="2:9" s="70" customFormat="1" ht="14.25" customHeight="1" thickBot="1">
      <c r="B62" s="724"/>
      <c r="C62" s="694"/>
      <c r="D62" s="561" t="s">
        <v>294</v>
      </c>
      <c r="E62" s="128" t="e">
        <f>VLOOKUP($E$12,'別添２　都道府県別集計'!$C$64:$BF$110,41,FALSE)</f>
        <v>#N/A</v>
      </c>
      <c r="F62" s="141" t="s">
        <v>52</v>
      </c>
      <c r="G62" s="130">
        <f>'別添２　都道府県別集計'!AQ111</f>
        <v>0.78230329430982848</v>
      </c>
      <c r="H62" s="142" t="s">
        <v>52</v>
      </c>
      <c r="I62" s="142" t="s">
        <v>283</v>
      </c>
    </row>
    <row r="63" spans="2:9" s="70" customFormat="1" ht="14.25">
      <c r="B63" s="418" t="s">
        <v>72</v>
      </c>
      <c r="C63" s="419"/>
      <c r="D63" s="436"/>
      <c r="E63" s="435"/>
      <c r="F63" s="435"/>
      <c r="G63" s="435"/>
      <c r="H63" s="435"/>
      <c r="I63" s="422"/>
    </row>
    <row r="64" spans="2:9" s="70" customFormat="1" ht="14.25">
      <c r="B64" s="518" t="s">
        <v>51</v>
      </c>
      <c r="C64" s="692" t="s">
        <v>73</v>
      </c>
      <c r="D64" s="692"/>
      <c r="E64" s="274" t="e">
        <f>VLOOKUP(E12,'別添２　都道府県別集計'!C64:BF110,42,FALSE)</f>
        <v>#N/A</v>
      </c>
      <c r="F64" s="219" t="s">
        <v>52</v>
      </c>
      <c r="G64" s="275">
        <f>'別添２　都道府県別集計'!AR111</f>
        <v>2.2680642526545061</v>
      </c>
      <c r="H64" s="281" t="s">
        <v>52</v>
      </c>
      <c r="I64" s="281" t="s">
        <v>254</v>
      </c>
    </row>
    <row r="65" spans="2:10" s="70" customFormat="1" ht="15" customHeight="1">
      <c r="B65" s="518" t="s">
        <v>56</v>
      </c>
      <c r="C65" s="692" t="s">
        <v>74</v>
      </c>
      <c r="D65" s="692"/>
      <c r="E65" s="274" t="e">
        <f>VLOOKUP(E12,'別添２　都道府県別集計'!C64:BF110,43,FALSE)</f>
        <v>#N/A</v>
      </c>
      <c r="F65" s="219" t="s">
        <v>52</v>
      </c>
      <c r="G65" s="275">
        <f>'別添２　都道府県別集計'!AS111</f>
        <v>1.3123876939831201</v>
      </c>
      <c r="H65" s="281" t="s">
        <v>52</v>
      </c>
      <c r="I65" s="142" t="s">
        <v>81</v>
      </c>
    </row>
    <row r="66" spans="2:10" s="70" customFormat="1" ht="14.25" customHeight="1">
      <c r="B66" s="518" t="s">
        <v>57</v>
      </c>
      <c r="C66" s="692" t="s">
        <v>93</v>
      </c>
      <c r="D66" s="692"/>
      <c r="E66" s="128" t="e">
        <f>VLOOKUP(E12,'別添２　都道府県別集計'!C64:BF110,44,FALSE)</f>
        <v>#N/A</v>
      </c>
      <c r="F66" s="141" t="s">
        <v>52</v>
      </c>
      <c r="G66" s="130">
        <f>'別添２　都道府県別集計'!AT111</f>
        <v>0.91614484072964875</v>
      </c>
      <c r="H66" s="142" t="s">
        <v>52</v>
      </c>
      <c r="I66" s="142" t="s">
        <v>81</v>
      </c>
    </row>
    <row r="67" spans="2:10" s="70" customFormat="1" ht="14.25">
      <c r="B67" s="516" t="s">
        <v>58</v>
      </c>
      <c r="C67" s="323" t="s">
        <v>94</v>
      </c>
      <c r="D67" s="323"/>
      <c r="E67" s="128" t="e">
        <f>VLOOKUP(E12,'別添２　都道府県別集計'!C64:BF110,45,FALSE)</f>
        <v>#N/A</v>
      </c>
      <c r="F67" s="141" t="s">
        <v>52</v>
      </c>
      <c r="G67" s="130">
        <f>'別添２　都道府県別集計'!AU111</f>
        <v>1.5751157092295127</v>
      </c>
      <c r="H67" s="142" t="s">
        <v>52</v>
      </c>
      <c r="I67" s="142" t="s">
        <v>81</v>
      </c>
    </row>
    <row r="68" spans="2:10" s="70" customFormat="1" ht="15" thickBot="1">
      <c r="B68" s="514" t="s">
        <v>60</v>
      </c>
      <c r="C68" s="721" t="s">
        <v>123</v>
      </c>
      <c r="D68" s="721"/>
      <c r="E68" s="171" t="e">
        <f>VLOOKUP(E12,'別添２　都道府県別集計'!C64:BF110,46,FALSE)</f>
        <v>#N/A</v>
      </c>
      <c r="F68" s="138" t="s">
        <v>52</v>
      </c>
      <c r="G68" s="172">
        <f>'別添２　都道府県別集計'!AV111</f>
        <v>1.5359651511026409</v>
      </c>
      <c r="H68" s="139" t="s">
        <v>52</v>
      </c>
      <c r="I68" s="161" t="s">
        <v>250</v>
      </c>
    </row>
    <row r="69" spans="2:10" s="70" customFormat="1" ht="15" customHeight="1" thickBot="1">
      <c r="B69" s="686" t="s">
        <v>0</v>
      </c>
      <c r="C69" s="687"/>
      <c r="D69" s="687"/>
      <c r="E69" s="163" t="e">
        <f>VLOOKUP(E12,'別添２　都道府県別集計'!C64:BF110,47,FALSE)</f>
        <v>#N/A</v>
      </c>
      <c r="F69" s="164" t="s">
        <v>52</v>
      </c>
      <c r="G69" s="165">
        <f>'別添２　都道府県別集計'!AW111</f>
        <v>18.128668663218079</v>
      </c>
      <c r="H69" s="400" t="s">
        <v>52</v>
      </c>
      <c r="I69" s="108"/>
    </row>
    <row r="70" spans="2:10" ht="18" customHeight="1" thickBot="1">
      <c r="B70" s="146" t="s">
        <v>99</v>
      </c>
      <c r="C70" s="147"/>
      <c r="D70" s="148"/>
      <c r="E70" s="306"/>
      <c r="F70" s="173"/>
      <c r="G70" s="306"/>
      <c r="H70" s="173"/>
      <c r="I70" s="150"/>
      <c r="J70" s="70"/>
    </row>
    <row r="71" spans="2:10" ht="15" customHeight="1" thickBot="1">
      <c r="B71" s="808" t="s">
        <v>50</v>
      </c>
      <c r="C71" s="809"/>
      <c r="D71" s="391"/>
      <c r="E71" s="151" t="str">
        <f>E54</f>
        <v>都道府県別</v>
      </c>
      <c r="F71" s="152" t="s">
        <v>48</v>
      </c>
      <c r="G71" s="96" t="str">
        <f>G54</f>
        <v>全国</v>
      </c>
      <c r="H71" s="460" t="s">
        <v>48</v>
      </c>
      <c r="I71" s="459" t="s">
        <v>80</v>
      </c>
      <c r="J71" s="70"/>
    </row>
    <row r="72" spans="2:10" ht="15" customHeight="1">
      <c r="B72" s="831" t="s">
        <v>51</v>
      </c>
      <c r="C72" s="698" t="s">
        <v>270</v>
      </c>
      <c r="D72" s="396" t="s">
        <v>55</v>
      </c>
      <c r="E72" s="98" t="e">
        <f>VLOOKUP(E12,'別添２　都道府県別集計'!C64:BF110,48,FALSE)</f>
        <v>#N/A</v>
      </c>
      <c r="F72" s="169" t="s">
        <v>52</v>
      </c>
      <c r="G72" s="99">
        <f>'別添２　都道府県別集計'!AX111</f>
        <v>1.5509392866866323</v>
      </c>
      <c r="H72" s="170" t="s">
        <v>52</v>
      </c>
      <c r="I72" s="417" t="s">
        <v>81</v>
      </c>
      <c r="J72" s="70"/>
    </row>
    <row r="73" spans="2:10" ht="15" customHeight="1">
      <c r="B73" s="705"/>
      <c r="C73" s="699"/>
      <c r="D73" s="110" t="s">
        <v>95</v>
      </c>
      <c r="E73" s="111" t="e">
        <f>VLOOKUP(E12,'別添２　都道府県別集計'!C64:BF110,49,FALSE)</f>
        <v>#N/A</v>
      </c>
      <c r="F73" s="253" t="s">
        <v>52</v>
      </c>
      <c r="G73" s="113">
        <f>'別添２　都道府県別集計'!AY111</f>
        <v>1.2647427171249659</v>
      </c>
      <c r="H73" s="399" t="s">
        <v>52</v>
      </c>
      <c r="I73" s="114" t="s">
        <v>252</v>
      </c>
      <c r="J73" s="70"/>
    </row>
    <row r="74" spans="2:10" ht="15" customHeight="1">
      <c r="B74" s="517" t="s">
        <v>56</v>
      </c>
      <c r="C74" s="692" t="s">
        <v>208</v>
      </c>
      <c r="D74" s="692"/>
      <c r="E74" s="274" t="e">
        <f>VLOOKUP(E12,'別添２　都道府県別集計'!C64:BF110,50,FALSE)</f>
        <v>#N/A</v>
      </c>
      <c r="F74" s="397" t="s">
        <v>87</v>
      </c>
      <c r="G74" s="275">
        <f>'別添２　都道府県別集計'!AZ111</f>
        <v>1.3005172883201743</v>
      </c>
      <c r="H74" s="398" t="s">
        <v>87</v>
      </c>
      <c r="I74" s="139" t="s">
        <v>254</v>
      </c>
      <c r="J74" s="70"/>
    </row>
    <row r="75" spans="2:10" ht="15" customHeight="1">
      <c r="B75" s="518" t="s">
        <v>57</v>
      </c>
      <c r="C75" s="692" t="s">
        <v>88</v>
      </c>
      <c r="D75" s="692"/>
      <c r="E75" s="128" t="e">
        <f>VLOOKUP(E12,'別添２　都道府県別集計'!C64:BF110,51,FALSE)</f>
        <v>#N/A</v>
      </c>
      <c r="F75" s="138" t="s">
        <v>52</v>
      </c>
      <c r="G75" s="130">
        <f>'別添２　都道府県別集計'!BA111</f>
        <v>1.3109175061257827</v>
      </c>
      <c r="H75" s="139" t="s">
        <v>52</v>
      </c>
      <c r="I75" s="142" t="s">
        <v>250</v>
      </c>
      <c r="J75" s="70"/>
    </row>
    <row r="76" spans="2:10" ht="15" customHeight="1">
      <c r="B76" s="518" t="s">
        <v>58</v>
      </c>
      <c r="C76" s="692" t="s">
        <v>89</v>
      </c>
      <c r="D76" s="692"/>
      <c r="E76" s="128" t="e">
        <f>VLOOKUP(E12,'別添２　都道府県別集計'!C64:BF110,52,FALSE)</f>
        <v>#N/A</v>
      </c>
      <c r="F76" s="141" t="s">
        <v>52</v>
      </c>
      <c r="G76" s="130">
        <f>'別添２　都道府県別集計'!BB111</f>
        <v>1.389817587802886</v>
      </c>
      <c r="H76" s="142" t="s">
        <v>52</v>
      </c>
      <c r="I76" s="142" t="s">
        <v>250</v>
      </c>
      <c r="J76" s="70"/>
    </row>
    <row r="77" spans="2:10" ht="15" customHeight="1">
      <c r="B77" s="518" t="s">
        <v>60</v>
      </c>
      <c r="C77" s="692" t="s">
        <v>210</v>
      </c>
      <c r="D77" s="692"/>
      <c r="E77" s="128" t="e">
        <f>VLOOKUP(E12,'別添２　都道府県別集計'!C64:BF110,53,FALSE)</f>
        <v>#N/A</v>
      </c>
      <c r="F77" s="141" t="s">
        <v>52</v>
      </c>
      <c r="G77" s="130">
        <f>'別添２　都道府県別集計'!BC111</f>
        <v>1.091859515382521</v>
      </c>
      <c r="H77" s="142" t="s">
        <v>52</v>
      </c>
      <c r="I77" s="142" t="s">
        <v>250</v>
      </c>
      <c r="J77" s="70"/>
    </row>
    <row r="78" spans="2:10" ht="15" customHeight="1" thickBot="1">
      <c r="B78" s="515" t="s">
        <v>112</v>
      </c>
      <c r="C78" s="714" t="s">
        <v>211</v>
      </c>
      <c r="D78" s="714"/>
      <c r="E78" s="171" t="e">
        <f>VLOOKUP(E12,'別添２　都道府県別集計'!C64:BF110,54,FALSE)</f>
        <v>#N/A</v>
      </c>
      <c r="F78" s="401" t="s">
        <v>52</v>
      </c>
      <c r="G78" s="172">
        <f>'別添２　都道府県別集計'!BD111</f>
        <v>0.79106997005172885</v>
      </c>
      <c r="H78" s="402" t="s">
        <v>52</v>
      </c>
      <c r="I78" s="276" t="s">
        <v>253</v>
      </c>
      <c r="J78" s="70"/>
    </row>
    <row r="79" spans="2:10" ht="15" customHeight="1" thickBot="1">
      <c r="B79" s="686" t="s">
        <v>0</v>
      </c>
      <c r="C79" s="687"/>
      <c r="D79" s="687"/>
      <c r="E79" s="403" t="e">
        <f>VLOOKUP(E12,'別添２　都道府県別集計'!C64:BF110,55,FALSE)</f>
        <v>#N/A</v>
      </c>
      <c r="F79" s="404" t="s">
        <v>52</v>
      </c>
      <c r="G79" s="405">
        <f>'別添２　都道府県別集計'!BE111</f>
        <v>8.6998638714946903</v>
      </c>
      <c r="H79" s="406" t="s">
        <v>52</v>
      </c>
      <c r="I79" s="304"/>
      <c r="J79" s="70"/>
    </row>
    <row r="80" spans="2:10" ht="18" customHeight="1" thickBot="1">
      <c r="B80" s="146" t="s">
        <v>212</v>
      </c>
      <c r="C80" s="322"/>
      <c r="D80" s="175"/>
      <c r="I80" s="150"/>
      <c r="J80" s="70"/>
    </row>
    <row r="81" spans="2:10" ht="15" customHeight="1" thickTop="1" thickBot="1">
      <c r="B81" s="176"/>
      <c r="C81" s="177"/>
      <c r="D81" s="178"/>
      <c r="E81" s="179" t="e">
        <f>VLOOKUP(E12,'別添２　都道府県別集計'!C64:BF110,56,FALSE)</f>
        <v>#N/A</v>
      </c>
      <c r="F81" s="164" t="s">
        <v>52</v>
      </c>
      <c r="G81" s="179">
        <f>'別添２　都道府県別集計'!BF111</f>
        <v>68.142455758235769</v>
      </c>
      <c r="H81" s="400" t="s">
        <v>52</v>
      </c>
      <c r="I81" s="304" t="s">
        <v>256</v>
      </c>
      <c r="J81" s="70"/>
    </row>
    <row r="27326" spans="9:9" ht="5.65" customHeight="1">
      <c r="I27326" s="200"/>
    </row>
  </sheetData>
  <mergeCells count="54">
    <mergeCell ref="B79:D79"/>
    <mergeCell ref="C56:D56"/>
    <mergeCell ref="C64:D64"/>
    <mergeCell ref="C68:D68"/>
    <mergeCell ref="B69:D69"/>
    <mergeCell ref="B71:C71"/>
    <mergeCell ref="C57:D57"/>
    <mergeCell ref="C58:D58"/>
    <mergeCell ref="C59:D59"/>
    <mergeCell ref="C65:D65"/>
    <mergeCell ref="C66:D66"/>
    <mergeCell ref="B72:B73"/>
    <mergeCell ref="C72:C73"/>
    <mergeCell ref="C75:D75"/>
    <mergeCell ref="C76:D76"/>
    <mergeCell ref="C77:D77"/>
    <mergeCell ref="C1:I1"/>
    <mergeCell ref="C2:I2"/>
    <mergeCell ref="E7:F7"/>
    <mergeCell ref="G7:H7"/>
    <mergeCell ref="E8:F8"/>
    <mergeCell ref="G8:H8"/>
    <mergeCell ref="F4:G4"/>
    <mergeCell ref="C5:H5"/>
    <mergeCell ref="C4:E4"/>
    <mergeCell ref="E9:F9"/>
    <mergeCell ref="G9:H9"/>
    <mergeCell ref="E10:F10"/>
    <mergeCell ref="G10:H10"/>
    <mergeCell ref="B12:C12"/>
    <mergeCell ref="C46:D46"/>
    <mergeCell ref="C51:D51"/>
    <mergeCell ref="B14:B16"/>
    <mergeCell ref="C14:C16"/>
    <mergeCell ref="B18:B19"/>
    <mergeCell ref="C18:C19"/>
    <mergeCell ref="B20:B21"/>
    <mergeCell ref="C20:C21"/>
    <mergeCell ref="C61:C62"/>
    <mergeCell ref="B61:B62"/>
    <mergeCell ref="C74:D74"/>
    <mergeCell ref="C78:D78"/>
    <mergeCell ref="B22:B23"/>
    <mergeCell ref="C22:C23"/>
    <mergeCell ref="B31:D31"/>
    <mergeCell ref="B33:C33"/>
    <mergeCell ref="B37:B39"/>
    <mergeCell ref="C37:C39"/>
    <mergeCell ref="C42:D42"/>
    <mergeCell ref="C44:D44"/>
    <mergeCell ref="C50:D50"/>
    <mergeCell ref="B52:D52"/>
    <mergeCell ref="B54:C54"/>
    <mergeCell ref="C45:D45"/>
  </mergeCells>
  <phoneticPr fontId="2"/>
  <dataValidations count="1">
    <dataValidation type="list" allowBlank="1" showInputMessage="1" showErrorMessage="1" sqref="E7:F7" xr:uid="{00000000-0002-0000-0300-000000000000}">
      <formula1>"都道府県別,,北海道,青森県,秋田県,岩手県,山形県,宮城県,福島県,栃木県,茨城県,千葉県,埼玉県,群馬県,東京都,神奈川県,新潟県,長野県,山梨県,静岡県,愛知県,三重県,岐阜県,富山県,石川県,福井県,滋賀県,京都府,奈良県,和歌山県,大阪府,兵庫県,鳥取県, 岡山県,島根県,広島県,山口県,徳島県,香川県,高知県,愛媛県,福岡県,佐賀県,長崎県,大分県,熊本県,宮崎県,鹿児島県,沖縄県"</formula1>
    </dataValidation>
  </dataValidations>
  <printOptions horizontalCentered="1"/>
  <pageMargins left="0.19685039370078741" right="0.19685039370078741" top="0.19685039370078741" bottom="0.19685039370078741" header="0.31496062992125984" footer="0.31496062992125984"/>
  <pageSetup paperSize="9" scale="8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showGridLines="0" zoomScale="130" zoomScaleNormal="130" workbookViewId="0">
      <selection activeCell="R12" sqref="R12"/>
    </sheetView>
  </sheetViews>
  <sheetFormatPr defaultRowHeight="13.5"/>
  <cols>
    <col min="1" max="1" width="1.125" customWidth="1"/>
    <col min="17" max="17" width="7.75" customWidth="1"/>
  </cols>
  <sheetData/>
  <phoneticPr fontId="2"/>
  <pageMargins left="0.25" right="0.25" top="0.53" bottom="0.75" header="0.3" footer="0.3"/>
  <pageSetup paperSize="9" scale="9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H68"/>
  <sheetViews>
    <sheetView zoomScale="115" zoomScaleNormal="115" workbookViewId="0">
      <pane xSplit="2" ySplit="2" topLeftCell="C3" activePane="bottomRight" state="frozen"/>
      <selection pane="topRight" activeCell="C1" sqref="C1"/>
      <selection pane="bottomLeft" activeCell="A7" sqref="A7"/>
      <selection pane="bottomRight" activeCell="I5" sqref="I5"/>
    </sheetView>
  </sheetViews>
  <sheetFormatPr defaultRowHeight="13.5"/>
  <cols>
    <col min="1" max="1" width="5.25" customWidth="1"/>
    <col min="2" max="2" width="11" customWidth="1"/>
    <col min="3" max="4" width="9" customWidth="1"/>
    <col min="5" max="5" width="8.25" bestFit="1" customWidth="1"/>
    <col min="6" max="6" width="9.875" bestFit="1" customWidth="1"/>
  </cols>
  <sheetData>
    <row r="1" spans="1:7" ht="21" customHeight="1">
      <c r="A1" s="1"/>
    </row>
    <row r="2" spans="1:7" s="63" customFormat="1" ht="72" customHeight="1">
      <c r="A2" s="181"/>
      <c r="B2" s="182" t="s">
        <v>124</v>
      </c>
      <c r="C2" s="183" t="s">
        <v>125</v>
      </c>
      <c r="D2" s="183" t="s">
        <v>126</v>
      </c>
      <c r="E2" s="183" t="s">
        <v>79</v>
      </c>
      <c r="G2" s="63" t="s">
        <v>302</v>
      </c>
    </row>
    <row r="3" spans="1:7" ht="18" customHeight="1">
      <c r="A3" s="184">
        <v>1</v>
      </c>
      <c r="B3" s="185" t="s">
        <v>127</v>
      </c>
      <c r="C3" s="186">
        <f>'別添２　都道府県別集計'!D9</f>
        <v>1423</v>
      </c>
      <c r="D3" s="186">
        <f>'別添２　都道府県別集計'!E9</f>
        <v>1259</v>
      </c>
      <c r="E3" s="187">
        <f t="shared" ref="E3:E49" si="0">D3/C3</f>
        <v>0.88475052705551649</v>
      </c>
      <c r="F3" s="289"/>
      <c r="G3" s="563">
        <v>0.86274509803921573</v>
      </c>
    </row>
    <row r="4" spans="1:7" ht="18" customHeight="1">
      <c r="A4" s="184">
        <v>2</v>
      </c>
      <c r="B4" s="185" t="s">
        <v>128</v>
      </c>
      <c r="C4" s="186">
        <f>'別添２　都道府県別集計'!D10</f>
        <v>477</v>
      </c>
      <c r="D4" s="186">
        <f>'別添２　都道府県別集計'!E10</f>
        <v>459</v>
      </c>
      <c r="E4" s="187">
        <f t="shared" si="0"/>
        <v>0.96226415094339623</v>
      </c>
      <c r="F4" s="289"/>
      <c r="G4" s="563">
        <v>0.97286012526096033</v>
      </c>
    </row>
    <row r="5" spans="1:7" ht="18" customHeight="1">
      <c r="A5" s="184">
        <v>3</v>
      </c>
      <c r="B5" s="185" t="s">
        <v>129</v>
      </c>
      <c r="C5" s="186">
        <f>'別添２　都道府県別集計'!D11</f>
        <v>230</v>
      </c>
      <c r="D5" s="186">
        <f>'別添２　都道府県別集計'!E11</f>
        <v>207</v>
      </c>
      <c r="E5" s="187">
        <f t="shared" si="0"/>
        <v>0.9</v>
      </c>
      <c r="F5" s="289"/>
      <c r="G5" s="563">
        <v>1</v>
      </c>
    </row>
    <row r="6" spans="1:7" ht="18" customHeight="1">
      <c r="A6" s="184">
        <v>4</v>
      </c>
      <c r="B6" s="185" t="s">
        <v>130</v>
      </c>
      <c r="C6" s="186">
        <f>'別添２　都道府県別集計'!D12</f>
        <v>354</v>
      </c>
      <c r="D6" s="186">
        <f>'別添２　都道府県別集計'!E12</f>
        <v>343</v>
      </c>
      <c r="E6" s="187">
        <f t="shared" si="0"/>
        <v>0.96892655367231639</v>
      </c>
      <c r="F6" s="289"/>
      <c r="G6" s="563">
        <v>0.97245179063360887</v>
      </c>
    </row>
    <row r="7" spans="1:7" ht="18" customHeight="1">
      <c r="A7" s="184">
        <v>5</v>
      </c>
      <c r="B7" s="185" t="s">
        <v>131</v>
      </c>
      <c r="C7" s="186">
        <f>'別添２　都道府県別集計'!D13</f>
        <v>371</v>
      </c>
      <c r="D7" s="186">
        <f>'別添２　都道府県別集計'!E13</f>
        <v>371</v>
      </c>
      <c r="E7" s="187">
        <f t="shared" si="0"/>
        <v>1</v>
      </c>
      <c r="F7" s="289"/>
      <c r="G7" s="563">
        <v>1</v>
      </c>
    </row>
    <row r="8" spans="1:7" ht="18" customHeight="1">
      <c r="A8" s="184">
        <v>6</v>
      </c>
      <c r="B8" s="185" t="s">
        <v>132</v>
      </c>
      <c r="C8" s="186">
        <f>'別添２　都道府県別集計'!D14</f>
        <v>520</v>
      </c>
      <c r="D8" s="186">
        <f>'別添２　都道府県別集計'!E14</f>
        <v>435</v>
      </c>
      <c r="E8" s="187">
        <f t="shared" si="0"/>
        <v>0.83653846153846156</v>
      </c>
      <c r="F8" s="289"/>
      <c r="G8" s="563">
        <v>0.82056074766355136</v>
      </c>
    </row>
    <row r="9" spans="1:7" ht="18" customHeight="1">
      <c r="A9" s="184">
        <v>7</v>
      </c>
      <c r="B9" s="185" t="s">
        <v>133</v>
      </c>
      <c r="C9" s="186">
        <f>'別添２　都道府県別集計'!D15</f>
        <v>612</v>
      </c>
      <c r="D9" s="186">
        <f>'別添２　都道府県別集計'!E15</f>
        <v>549</v>
      </c>
      <c r="E9" s="187">
        <f t="shared" si="0"/>
        <v>0.8970588235294118</v>
      </c>
      <c r="F9" s="289"/>
      <c r="G9" s="563">
        <v>0.90630048465266555</v>
      </c>
    </row>
    <row r="10" spans="1:7" ht="18" customHeight="1">
      <c r="A10" s="184">
        <v>8</v>
      </c>
      <c r="B10" s="185" t="s">
        <v>134</v>
      </c>
      <c r="C10" s="186">
        <f>'別添２　都道府県別集計'!D16</f>
        <v>502</v>
      </c>
      <c r="D10" s="186">
        <f>'別添２　都道府県別集計'!E16</f>
        <v>419</v>
      </c>
      <c r="E10" s="187">
        <f t="shared" si="0"/>
        <v>0.83466135458167334</v>
      </c>
      <c r="F10" s="289"/>
      <c r="G10" s="563">
        <v>0.80079681274900394</v>
      </c>
    </row>
    <row r="11" spans="1:7" ht="18" customHeight="1">
      <c r="A11" s="184">
        <v>9</v>
      </c>
      <c r="B11" s="185" t="s">
        <v>135</v>
      </c>
      <c r="C11" s="186">
        <f>'別添２　都道府県別集計'!D17</f>
        <v>865</v>
      </c>
      <c r="D11" s="186">
        <f>'別添２　都道府県別集計'!E17</f>
        <v>825</v>
      </c>
      <c r="E11" s="187">
        <f t="shared" si="0"/>
        <v>0.95375722543352603</v>
      </c>
      <c r="F11" s="289"/>
      <c r="G11" s="563">
        <v>0.97162315550510781</v>
      </c>
    </row>
    <row r="12" spans="1:7" ht="18" customHeight="1">
      <c r="A12" s="184">
        <v>10</v>
      </c>
      <c r="B12" s="185" t="s">
        <v>136</v>
      </c>
      <c r="C12" s="186">
        <f>'別添２　都道府県別集計'!D18</f>
        <v>696</v>
      </c>
      <c r="D12" s="186">
        <f>'別添２　都道府県別集計'!E18</f>
        <v>696</v>
      </c>
      <c r="E12" s="187">
        <f t="shared" si="0"/>
        <v>1</v>
      </c>
      <c r="F12" s="289"/>
      <c r="G12" s="563">
        <v>1</v>
      </c>
    </row>
    <row r="13" spans="1:7" ht="18" customHeight="1">
      <c r="A13" s="184">
        <v>11</v>
      </c>
      <c r="B13" s="185" t="s">
        <v>137</v>
      </c>
      <c r="C13" s="186">
        <f>'別添２　都道府県別集計'!D19</f>
        <v>925</v>
      </c>
      <c r="D13" s="186">
        <f>'別添２　都道府県別集計'!E19</f>
        <v>829</v>
      </c>
      <c r="E13" s="187">
        <f t="shared" si="0"/>
        <v>0.89621621621621617</v>
      </c>
      <c r="F13" s="289"/>
      <c r="G13" s="563">
        <v>0.89157894736842103</v>
      </c>
    </row>
    <row r="14" spans="1:7" ht="18" customHeight="1">
      <c r="A14" s="184">
        <v>12</v>
      </c>
      <c r="B14" s="185" t="s">
        <v>138</v>
      </c>
      <c r="C14" s="186">
        <f>'別添２　都道府県別集計'!D20</f>
        <v>497</v>
      </c>
      <c r="D14" s="186">
        <f>'別添２　都道府県別集計'!E20</f>
        <v>497</v>
      </c>
      <c r="E14" s="187">
        <f t="shared" si="0"/>
        <v>1</v>
      </c>
      <c r="F14" s="289"/>
      <c r="G14" s="563">
        <v>1</v>
      </c>
    </row>
    <row r="15" spans="1:7" ht="18" customHeight="1">
      <c r="A15" s="184">
        <v>13</v>
      </c>
      <c r="B15" s="185" t="s">
        <v>139</v>
      </c>
      <c r="C15" s="186">
        <f>'別添２　都道府県別集計'!D21</f>
        <v>479</v>
      </c>
      <c r="D15" s="186">
        <f>'別添２　都道府県別集計'!E21</f>
        <v>356</v>
      </c>
      <c r="E15" s="187">
        <f t="shared" si="0"/>
        <v>0.74321503131524014</v>
      </c>
      <c r="F15" s="289"/>
      <c r="G15" s="563">
        <v>0.81150793650793651</v>
      </c>
    </row>
    <row r="16" spans="1:7" ht="18" customHeight="1">
      <c r="A16" s="184">
        <v>14</v>
      </c>
      <c r="B16" s="185" t="s">
        <v>140</v>
      </c>
      <c r="C16" s="186">
        <f>'別添２　都道府県別集計'!D22</f>
        <v>680</v>
      </c>
      <c r="D16" s="186">
        <f>'別添２　都道府県別集計'!E22</f>
        <v>463</v>
      </c>
      <c r="E16" s="187">
        <f t="shared" si="0"/>
        <v>0.68088235294117649</v>
      </c>
      <c r="F16" s="289"/>
      <c r="G16" s="563">
        <v>0.69740634005763691</v>
      </c>
    </row>
    <row r="17" spans="1:7" ht="18" customHeight="1">
      <c r="A17" s="184">
        <v>15</v>
      </c>
      <c r="B17" s="185" t="s">
        <v>141</v>
      </c>
      <c r="C17" s="186">
        <f>'別添２　都道府県別集計'!D23</f>
        <v>445</v>
      </c>
      <c r="D17" s="186">
        <f>'別添２　都道府県別集計'!E23</f>
        <v>445</v>
      </c>
      <c r="E17" s="187">
        <f t="shared" si="0"/>
        <v>1</v>
      </c>
      <c r="F17" s="289"/>
      <c r="G17" s="563">
        <v>1</v>
      </c>
    </row>
    <row r="18" spans="1:7" ht="18" customHeight="1">
      <c r="A18" s="184">
        <v>16</v>
      </c>
      <c r="B18" s="185" t="s">
        <v>142</v>
      </c>
      <c r="C18" s="186">
        <f>'別添２　都道府県別集計'!D24</f>
        <v>476</v>
      </c>
      <c r="D18" s="186">
        <f>'別添２　都道府県別集計'!E24</f>
        <v>476</v>
      </c>
      <c r="E18" s="187">
        <f t="shared" si="0"/>
        <v>1</v>
      </c>
      <c r="F18" s="289"/>
      <c r="G18" s="563">
        <v>1</v>
      </c>
    </row>
    <row r="19" spans="1:7" ht="18" customHeight="1">
      <c r="A19" s="184">
        <v>17</v>
      </c>
      <c r="B19" s="185" t="s">
        <v>143</v>
      </c>
      <c r="C19" s="186">
        <f>'別添２　都道府県別集計'!D25</f>
        <v>252</v>
      </c>
      <c r="D19" s="186">
        <f>'別添２　都道府県別集計'!E25</f>
        <v>252</v>
      </c>
      <c r="E19" s="187">
        <f t="shared" si="0"/>
        <v>1</v>
      </c>
      <c r="F19" s="289"/>
      <c r="G19" s="563">
        <v>1</v>
      </c>
    </row>
    <row r="20" spans="1:7" ht="18" customHeight="1">
      <c r="A20" s="184">
        <v>18</v>
      </c>
      <c r="B20" s="185" t="s">
        <v>144</v>
      </c>
      <c r="C20" s="186">
        <f>'別添２　都道府県別集計'!D26</f>
        <v>631</v>
      </c>
      <c r="D20" s="186">
        <f>'別添２　都道府県別集計'!E26</f>
        <v>631</v>
      </c>
      <c r="E20" s="187">
        <f t="shared" si="0"/>
        <v>1</v>
      </c>
      <c r="F20" s="289"/>
      <c r="G20" s="563">
        <v>1</v>
      </c>
    </row>
    <row r="21" spans="1:7" ht="18" customHeight="1">
      <c r="A21" s="184">
        <v>19</v>
      </c>
      <c r="B21" s="185" t="s">
        <v>145</v>
      </c>
      <c r="C21" s="186">
        <f>'別添２　都道府県別集計'!D27</f>
        <v>629</v>
      </c>
      <c r="D21" s="186">
        <f>'別添２　都道府県別集計'!E27</f>
        <v>526</v>
      </c>
      <c r="E21" s="187">
        <f t="shared" si="0"/>
        <v>0.83624801271860094</v>
      </c>
      <c r="F21" s="289"/>
      <c r="G21" s="563">
        <v>0.84437596302003082</v>
      </c>
    </row>
    <row r="22" spans="1:7" ht="18" customHeight="1">
      <c r="A22" s="184">
        <v>20</v>
      </c>
      <c r="B22" s="185" t="s">
        <v>146</v>
      </c>
      <c r="C22" s="186">
        <f>'別添２　都道府県別集計'!D28</f>
        <v>402</v>
      </c>
      <c r="D22" s="186">
        <f>'別添２　都道府県別集計'!E28</f>
        <v>368</v>
      </c>
      <c r="E22" s="187">
        <f t="shared" si="0"/>
        <v>0.91542288557213936</v>
      </c>
      <c r="F22" s="289"/>
      <c r="G22" s="563">
        <v>0.92736077481840196</v>
      </c>
    </row>
    <row r="23" spans="1:7" ht="18" customHeight="1">
      <c r="A23" s="184">
        <v>21</v>
      </c>
      <c r="B23" s="185" t="s">
        <v>147</v>
      </c>
      <c r="C23" s="186">
        <f>'別添２　都道府県別集計'!D29</f>
        <v>427</v>
      </c>
      <c r="D23" s="186">
        <f>'別添２　都道府県別集計'!E29</f>
        <v>425</v>
      </c>
      <c r="E23" s="187">
        <f t="shared" si="0"/>
        <v>0.99531615925058547</v>
      </c>
      <c r="F23" s="289"/>
      <c r="G23" s="563">
        <v>0.98863636363636365</v>
      </c>
    </row>
    <row r="24" spans="1:7" ht="18" customHeight="1">
      <c r="A24" s="184">
        <v>22</v>
      </c>
      <c r="B24" s="185" t="s">
        <v>148</v>
      </c>
      <c r="C24" s="186">
        <f>'別添２　都道府県別集計'!D30</f>
        <v>276</v>
      </c>
      <c r="D24" s="186">
        <f>'別添２　都道府県別集計'!E30</f>
        <v>272</v>
      </c>
      <c r="E24" s="187">
        <f t="shared" si="0"/>
        <v>0.98550724637681164</v>
      </c>
      <c r="F24" s="289"/>
      <c r="G24" s="563">
        <v>0.95422535211267601</v>
      </c>
    </row>
    <row r="25" spans="1:7" ht="18" customHeight="1">
      <c r="A25" s="184">
        <v>23</v>
      </c>
      <c r="B25" s="185" t="s">
        <v>149</v>
      </c>
      <c r="C25" s="186">
        <f>'別添２　都道府県別集計'!D31</f>
        <v>264</v>
      </c>
      <c r="D25" s="186">
        <f>'別添２　都道府県別集計'!E31</f>
        <v>254</v>
      </c>
      <c r="E25" s="187">
        <f t="shared" si="0"/>
        <v>0.96212121212121215</v>
      </c>
      <c r="F25" s="289"/>
      <c r="G25" s="563">
        <v>0.92619926199261993</v>
      </c>
    </row>
    <row r="26" spans="1:7" ht="18" customHeight="1">
      <c r="A26" s="184">
        <v>24</v>
      </c>
      <c r="B26" s="185" t="s">
        <v>150</v>
      </c>
      <c r="C26" s="186">
        <f>'別添２　都道府県別集計'!D32</f>
        <v>301</v>
      </c>
      <c r="D26" s="186">
        <f>'別添２　都道府県別集計'!E32</f>
        <v>275</v>
      </c>
      <c r="E26" s="187">
        <f t="shared" si="0"/>
        <v>0.91362126245847175</v>
      </c>
      <c r="F26" s="289"/>
      <c r="G26" s="563">
        <v>0.887459807073955</v>
      </c>
    </row>
    <row r="27" spans="1:7" ht="18" customHeight="1">
      <c r="A27" s="184">
        <v>25</v>
      </c>
      <c r="B27" s="185" t="s">
        <v>151</v>
      </c>
      <c r="C27" s="186">
        <f>'別添２　都道府県別集計'!D33</f>
        <v>214</v>
      </c>
      <c r="D27" s="186">
        <f>'別添２　都道府県別集計'!E33</f>
        <v>214</v>
      </c>
      <c r="E27" s="187">
        <f t="shared" si="0"/>
        <v>1</v>
      </c>
      <c r="F27" s="289"/>
      <c r="G27" s="563">
        <v>1</v>
      </c>
    </row>
    <row r="28" spans="1:7" ht="18" customHeight="1">
      <c r="A28" s="184">
        <v>26</v>
      </c>
      <c r="B28" s="185" t="s">
        <v>152</v>
      </c>
      <c r="C28" s="186">
        <f>'別添２　都道府県別集計'!D34</f>
        <v>241</v>
      </c>
      <c r="D28" s="186">
        <f>'別添２　都道府県別集計'!E34</f>
        <v>182</v>
      </c>
      <c r="E28" s="187">
        <f t="shared" si="0"/>
        <v>0.75518672199170123</v>
      </c>
      <c r="F28" s="289"/>
      <c r="G28" s="563">
        <v>0.94142259414225937</v>
      </c>
    </row>
    <row r="29" spans="1:7" ht="18" customHeight="1">
      <c r="A29" s="184">
        <v>27</v>
      </c>
      <c r="B29" s="185" t="s">
        <v>153</v>
      </c>
      <c r="C29" s="186">
        <f>'別添２　都道府県別集計'!D35</f>
        <v>278</v>
      </c>
      <c r="D29" s="186">
        <f>'別添２　都道府県別集計'!E35</f>
        <v>246</v>
      </c>
      <c r="E29" s="187">
        <f t="shared" si="0"/>
        <v>0.8848920863309353</v>
      </c>
      <c r="F29" s="289"/>
      <c r="G29" s="563">
        <v>0.87543252595155707</v>
      </c>
    </row>
    <row r="30" spans="1:7" ht="18" customHeight="1">
      <c r="A30" s="184">
        <v>28</v>
      </c>
      <c r="B30" s="185" t="s">
        <v>154</v>
      </c>
      <c r="C30" s="186">
        <f>'別添２　都道府県別集計'!D36</f>
        <v>342</v>
      </c>
      <c r="D30" s="186">
        <f>'別添２　都道府県別集計'!E36</f>
        <v>244</v>
      </c>
      <c r="E30" s="187">
        <f t="shared" si="0"/>
        <v>0.71345029239766078</v>
      </c>
      <c r="F30" s="289"/>
      <c r="G30" s="563">
        <v>0.72934472934472938</v>
      </c>
    </row>
    <row r="31" spans="1:7" ht="18" customHeight="1">
      <c r="A31" s="184">
        <v>29</v>
      </c>
      <c r="B31" s="185" t="s">
        <v>155</v>
      </c>
      <c r="C31" s="186">
        <f>'別添２　都道府県別集計'!D37</f>
        <v>491</v>
      </c>
      <c r="D31" s="186">
        <f>'別添２　都道府県別集計'!E37</f>
        <v>459</v>
      </c>
      <c r="E31" s="188">
        <f t="shared" si="0"/>
        <v>0.93482688391038693</v>
      </c>
      <c r="F31" s="289"/>
      <c r="G31" s="563">
        <v>0.9125248508946322</v>
      </c>
    </row>
    <row r="32" spans="1:7" ht="18" customHeight="1">
      <c r="A32" s="184">
        <v>30</v>
      </c>
      <c r="B32" s="185" t="s">
        <v>156</v>
      </c>
      <c r="C32" s="186">
        <f>'別添２　都道府県別集計'!D38</f>
        <v>482</v>
      </c>
      <c r="D32" s="186">
        <f>'別添２　都道府県別集計'!E38</f>
        <v>475</v>
      </c>
      <c r="E32" s="187">
        <f t="shared" si="0"/>
        <v>0.98547717842323657</v>
      </c>
      <c r="F32" s="289"/>
      <c r="G32" s="563">
        <v>0.94758064516129037</v>
      </c>
    </row>
    <row r="33" spans="1:7" ht="18" customHeight="1">
      <c r="A33" s="184">
        <v>31</v>
      </c>
      <c r="B33" s="185" t="s">
        <v>157</v>
      </c>
      <c r="C33" s="186">
        <f>'別添２　都道府県別集計'!D39</f>
        <v>113</v>
      </c>
      <c r="D33" s="186">
        <f>'別添２　都道府県別集計'!E39</f>
        <v>113</v>
      </c>
      <c r="E33" s="187">
        <f t="shared" si="0"/>
        <v>1</v>
      </c>
      <c r="F33" s="289"/>
      <c r="G33" s="563">
        <v>1</v>
      </c>
    </row>
    <row r="34" spans="1:7" ht="18" customHeight="1">
      <c r="A34" s="184">
        <v>32</v>
      </c>
      <c r="B34" s="185" t="s">
        <v>158</v>
      </c>
      <c r="C34" s="186">
        <f>'別添２　都道府県別集計'!D40</f>
        <v>392</v>
      </c>
      <c r="D34" s="186">
        <f>'別添２　都道府県別集計'!E40</f>
        <v>392</v>
      </c>
      <c r="E34" s="187">
        <f t="shared" si="0"/>
        <v>1</v>
      </c>
      <c r="F34" s="289"/>
      <c r="G34" s="563">
        <v>1</v>
      </c>
    </row>
    <row r="35" spans="1:7" ht="18" customHeight="1">
      <c r="A35" s="184">
        <v>33</v>
      </c>
      <c r="B35" s="185" t="s">
        <v>159</v>
      </c>
      <c r="C35" s="186">
        <f>'別添２　都道府県別集計'!D41</f>
        <v>142</v>
      </c>
      <c r="D35" s="186">
        <f>'別添２　都道府県別集計'!E41</f>
        <v>142</v>
      </c>
      <c r="E35" s="187">
        <f t="shared" si="0"/>
        <v>1</v>
      </c>
      <c r="F35" s="289"/>
      <c r="G35" s="563">
        <v>1</v>
      </c>
    </row>
    <row r="36" spans="1:7" ht="18" customHeight="1">
      <c r="A36" s="184">
        <v>34</v>
      </c>
      <c r="B36" s="185" t="s">
        <v>160</v>
      </c>
      <c r="C36" s="186">
        <f>'別添２　都道府県別集計'!D42</f>
        <v>409</v>
      </c>
      <c r="D36" s="186">
        <f>'別添２　都道府県別集計'!E42</f>
        <v>352</v>
      </c>
      <c r="E36" s="187">
        <f t="shared" si="0"/>
        <v>0.86063569682151586</v>
      </c>
      <c r="F36" s="289"/>
      <c r="G36" s="563">
        <v>0.90464547677261609</v>
      </c>
    </row>
    <row r="37" spans="1:7" ht="18" customHeight="1">
      <c r="A37" s="184">
        <v>35</v>
      </c>
      <c r="B37" s="185" t="s">
        <v>161</v>
      </c>
      <c r="C37" s="186">
        <f>'別添２　都道府県別集計'!D43</f>
        <v>283</v>
      </c>
      <c r="D37" s="186">
        <f>'別添２　都道府県別集計'!E43</f>
        <v>283</v>
      </c>
      <c r="E37" s="187">
        <f t="shared" si="0"/>
        <v>1</v>
      </c>
      <c r="F37" s="289"/>
      <c r="G37" s="563">
        <v>0.97602739726027399</v>
      </c>
    </row>
    <row r="38" spans="1:7" ht="18" customHeight="1">
      <c r="A38" s="184">
        <v>36</v>
      </c>
      <c r="B38" s="185" t="s">
        <v>162</v>
      </c>
      <c r="C38" s="186">
        <f>'別添２　都道府県別集計'!D44</f>
        <v>254</v>
      </c>
      <c r="D38" s="186">
        <f>'別添２　都道府県別集計'!E44</f>
        <v>236</v>
      </c>
      <c r="E38" s="187">
        <f t="shared" si="0"/>
        <v>0.92913385826771655</v>
      </c>
      <c r="F38" s="289"/>
      <c r="G38" s="563">
        <v>0.92045454545454541</v>
      </c>
    </row>
    <row r="39" spans="1:7" ht="18" customHeight="1">
      <c r="A39" s="184">
        <v>37</v>
      </c>
      <c r="B39" s="185" t="s">
        <v>163</v>
      </c>
      <c r="C39" s="186">
        <f>'別添２　都道府県別集計'!D45</f>
        <v>253</v>
      </c>
      <c r="D39" s="186">
        <f>'別添２　都道府県別集計'!E45</f>
        <v>237</v>
      </c>
      <c r="E39" s="187">
        <f t="shared" si="0"/>
        <v>0.93675889328063244</v>
      </c>
      <c r="F39" s="289"/>
      <c r="G39" s="563">
        <v>0.9147286821705426</v>
      </c>
    </row>
    <row r="40" spans="1:7" ht="18" customHeight="1">
      <c r="A40" s="184">
        <v>38</v>
      </c>
      <c r="B40" s="185" t="s">
        <v>164</v>
      </c>
      <c r="C40" s="186">
        <f>'別添２　都道府県別集計'!D46</f>
        <v>222</v>
      </c>
      <c r="D40" s="186">
        <f>'別添２　都道府県別集計'!E46</f>
        <v>213</v>
      </c>
      <c r="E40" s="187">
        <f t="shared" si="0"/>
        <v>0.95945945945945943</v>
      </c>
      <c r="F40" s="289"/>
      <c r="G40" s="563">
        <v>0.92888888888888888</v>
      </c>
    </row>
    <row r="41" spans="1:7" ht="18" customHeight="1">
      <c r="A41" s="184">
        <v>39</v>
      </c>
      <c r="B41" s="185" t="s">
        <v>165</v>
      </c>
      <c r="C41" s="186">
        <f>'別添２　都道府県別集計'!D47</f>
        <v>380</v>
      </c>
      <c r="D41" s="186">
        <f>'別添２　都道府県別集計'!E47</f>
        <v>203</v>
      </c>
      <c r="E41" s="187">
        <f t="shared" si="0"/>
        <v>0.53421052631578947</v>
      </c>
      <c r="F41" s="289"/>
      <c r="G41" s="563">
        <v>0.91269841269841268</v>
      </c>
    </row>
    <row r="42" spans="1:7" ht="18" customHeight="1">
      <c r="A42" s="184">
        <v>40</v>
      </c>
      <c r="B42" s="185" t="s">
        <v>166</v>
      </c>
      <c r="C42" s="186">
        <f>'別添２　都道府県別集計'!D48</f>
        <v>755</v>
      </c>
      <c r="D42" s="186">
        <f>'別添２　都道府県別集計'!E48</f>
        <v>753</v>
      </c>
      <c r="E42" s="187">
        <f t="shared" si="0"/>
        <v>0.99735099337748345</v>
      </c>
      <c r="F42" s="289"/>
      <c r="G42" s="563">
        <v>0.99608355091383816</v>
      </c>
    </row>
    <row r="43" spans="1:7" ht="18" customHeight="1">
      <c r="A43" s="184">
        <v>41</v>
      </c>
      <c r="B43" s="185" t="s">
        <v>167</v>
      </c>
      <c r="C43" s="186">
        <f>'別添２　都道府県別集計'!D49</f>
        <v>178</v>
      </c>
      <c r="D43" s="186">
        <f>'別添２　都道府県別集計'!E49</f>
        <v>170</v>
      </c>
      <c r="E43" s="187">
        <f t="shared" si="0"/>
        <v>0.9550561797752809</v>
      </c>
      <c r="F43" s="289"/>
      <c r="G43" s="563">
        <v>0.98882681564245811</v>
      </c>
    </row>
    <row r="44" spans="1:7" ht="18" customHeight="1">
      <c r="A44" s="184">
        <v>42</v>
      </c>
      <c r="B44" s="185" t="s">
        <v>168</v>
      </c>
      <c r="C44" s="186">
        <f>'別添２　都道府県別集計'!D50</f>
        <v>321</v>
      </c>
      <c r="D44" s="186">
        <f>'別添２　都道府県別集計'!E50</f>
        <v>314</v>
      </c>
      <c r="E44" s="187">
        <f t="shared" si="0"/>
        <v>0.97819314641744548</v>
      </c>
      <c r="F44" s="289"/>
      <c r="G44" s="563">
        <v>0.99392097264437695</v>
      </c>
    </row>
    <row r="45" spans="1:7" ht="18" customHeight="1">
      <c r="A45" s="184">
        <v>43</v>
      </c>
      <c r="B45" s="185" t="s">
        <v>169</v>
      </c>
      <c r="C45" s="186">
        <f>'別添２　都道府県別集計'!D51</f>
        <v>282</v>
      </c>
      <c r="D45" s="186">
        <f>'別添２　都道府県別集計'!E51</f>
        <v>282</v>
      </c>
      <c r="E45" s="187">
        <f t="shared" si="0"/>
        <v>1</v>
      </c>
      <c r="F45" s="289"/>
      <c r="G45" s="563">
        <v>1</v>
      </c>
    </row>
    <row r="46" spans="1:7" ht="18" customHeight="1">
      <c r="A46" s="184">
        <v>44</v>
      </c>
      <c r="B46" s="185" t="s">
        <v>170</v>
      </c>
      <c r="C46" s="186">
        <f>'別添２　都道府県別集計'!D52</f>
        <v>437</v>
      </c>
      <c r="D46" s="186">
        <f>'別添２　都道府県別集計'!E52</f>
        <v>411</v>
      </c>
      <c r="E46" s="187">
        <f t="shared" si="0"/>
        <v>0.94050343249427915</v>
      </c>
      <c r="F46" s="289"/>
      <c r="G46" s="563">
        <v>0.8638392857142857</v>
      </c>
    </row>
    <row r="47" spans="1:7" ht="18" customHeight="1">
      <c r="A47" s="184">
        <v>45</v>
      </c>
      <c r="B47" s="185" t="s">
        <v>171</v>
      </c>
      <c r="C47" s="186">
        <f>'別添２　都道府県別集計'!D53</f>
        <v>193</v>
      </c>
      <c r="D47" s="186">
        <f>'別添２　都道府県別集計'!E53</f>
        <v>179</v>
      </c>
      <c r="E47" s="187">
        <f t="shared" si="0"/>
        <v>0.92746113989637302</v>
      </c>
      <c r="F47" s="289"/>
      <c r="G47" s="563">
        <v>0.84878048780487803</v>
      </c>
    </row>
    <row r="48" spans="1:7" ht="18" customHeight="1">
      <c r="A48" s="184">
        <v>46</v>
      </c>
      <c r="B48" s="185" t="s">
        <v>172</v>
      </c>
      <c r="C48" s="186">
        <f>'別添２　都道府県別集計'!D54</f>
        <v>454</v>
      </c>
      <c r="D48" s="186">
        <f>'別添２　都道府県別集計'!E54</f>
        <v>427</v>
      </c>
      <c r="E48" s="187">
        <f t="shared" si="0"/>
        <v>0.94052863436123346</v>
      </c>
      <c r="F48" s="289"/>
      <c r="G48" s="563">
        <v>0.92887029288702927</v>
      </c>
    </row>
    <row r="49" spans="1:8" ht="18" customHeight="1">
      <c r="A49" s="184">
        <v>47</v>
      </c>
      <c r="B49" s="185" t="s">
        <v>173</v>
      </c>
      <c r="C49" s="186">
        <f>'別添２　都道府県別集計'!D55</f>
        <v>230</v>
      </c>
      <c r="D49" s="186">
        <f>'別添２　都道府県別集計'!E55</f>
        <v>206</v>
      </c>
      <c r="E49" s="187">
        <f t="shared" si="0"/>
        <v>0.89565217391304353</v>
      </c>
      <c r="F49" s="289"/>
      <c r="G49" s="563">
        <v>0.94222222222222218</v>
      </c>
    </row>
    <row r="50" spans="1:8" ht="18" customHeight="1" thickBot="1">
      <c r="G50" s="563"/>
    </row>
    <row r="51" spans="1:8" s="66" customFormat="1" ht="18" customHeight="1" thickBot="1">
      <c r="A51" s="189" t="s">
        <v>0</v>
      </c>
      <c r="B51" s="65">
        <f>COUNTA(B3:B49)</f>
        <v>47</v>
      </c>
      <c r="C51" s="62">
        <f>SUM(C3:C49)</f>
        <v>20080</v>
      </c>
      <c r="D51" s="4">
        <f>SUM(D3:D49)</f>
        <v>18365</v>
      </c>
      <c r="E51" s="190">
        <f>D51/C51</f>
        <v>0.91459163346613548</v>
      </c>
      <c r="G51" s="564">
        <v>0.92150070742059809</v>
      </c>
    </row>
    <row r="52" spans="1:8" s="66" customFormat="1" ht="18" customHeight="1" thickTop="1" thickBot="1">
      <c r="A52" s="191" t="s">
        <v>48</v>
      </c>
      <c r="B52" s="192" t="s">
        <v>11</v>
      </c>
      <c r="C52" s="193"/>
      <c r="D52" s="194"/>
      <c r="E52" s="195"/>
    </row>
    <row r="54" spans="1:8" ht="17.25">
      <c r="A54" s="64"/>
    </row>
    <row r="56" spans="1:8">
      <c r="C56">
        <f>COUNTA(C3:C49)</f>
        <v>47</v>
      </c>
    </row>
    <row r="57" spans="1:8">
      <c r="F57" s="33" t="s">
        <v>258</v>
      </c>
      <c r="H57">
        <f>COUNTIFS($E$3:$E$49,"&gt;=0",$E$3:$E$49,"&lt;0.1")</f>
        <v>0</v>
      </c>
    </row>
    <row r="58" spans="1:8">
      <c r="F58" s="33" t="s">
        <v>259</v>
      </c>
      <c r="H58">
        <f>COUNTIFS($E$3:$E$49,"&gt;=0.1",$E$3:$E$49,"&lt;0.2")</f>
        <v>0</v>
      </c>
    </row>
    <row r="59" spans="1:8">
      <c r="F59" s="33" t="s">
        <v>260</v>
      </c>
      <c r="H59">
        <f>COUNTIFS($E$3:$E$49,"&gt;=0.2",$E$3:$E$49,"&lt;0.3")</f>
        <v>0</v>
      </c>
    </row>
    <row r="60" spans="1:8">
      <c r="F60" s="33" t="s">
        <v>261</v>
      </c>
      <c r="H60">
        <f>COUNTIFS($E$3:$E$49,"&gt;=0.3",$E$3:$E$49,"&lt;0.4")</f>
        <v>0</v>
      </c>
    </row>
    <row r="61" spans="1:8">
      <c r="F61" s="33" t="s">
        <v>262</v>
      </c>
      <c r="H61">
        <f>COUNTIFS($E$3:$E$49,"&gt;=0.4",$E$3:$E$49,"&lt;0.5")</f>
        <v>0</v>
      </c>
    </row>
    <row r="62" spans="1:8">
      <c r="F62" s="33" t="s">
        <v>263</v>
      </c>
      <c r="H62">
        <f>COUNTIFS($E$3:$E$49,"&gt;=0.5",$E$3:$E$49,"&lt;0.6")</f>
        <v>1</v>
      </c>
    </row>
    <row r="63" spans="1:8">
      <c r="F63" s="33" t="s">
        <v>264</v>
      </c>
      <c r="H63">
        <f>COUNTIFS($E$3:$E$49,"&gt;=0.6",$E$3:$E$49,"&lt;0.7")</f>
        <v>1</v>
      </c>
    </row>
    <row r="64" spans="1:8">
      <c r="F64" s="33" t="s">
        <v>265</v>
      </c>
      <c r="H64">
        <f>COUNTIFS($E$3:$E$49,"&gt;=0.7",$E$3:$E$49,"&lt;0.8")</f>
        <v>3</v>
      </c>
    </row>
    <row r="65" spans="3:8">
      <c r="F65" s="33" t="s">
        <v>266</v>
      </c>
      <c r="H65">
        <f>COUNTIFS($E$3:$E$49,"&gt;=0.8",$E$3:$E$49,"&lt;0.9")</f>
        <v>9</v>
      </c>
    </row>
    <row r="66" spans="3:8">
      <c r="F66" s="33" t="s">
        <v>268</v>
      </c>
      <c r="H66">
        <f>COUNTIFS($E$3:$E$49,"&gt;=0.9",$E$3:$E$49,"&lt;1.0")</f>
        <v>20</v>
      </c>
    </row>
    <row r="67" spans="3:8">
      <c r="F67" s="506">
        <v>1</v>
      </c>
      <c r="H67">
        <f>COUNTIFS($E$3:$E$49,"=1.0")</f>
        <v>13</v>
      </c>
    </row>
    <row r="68" spans="3:8">
      <c r="C68" s="288"/>
      <c r="F68" s="33" t="s">
        <v>267</v>
      </c>
      <c r="H68">
        <f>SUM(H57:H67)</f>
        <v>47</v>
      </c>
    </row>
  </sheetData>
  <autoFilter ref="A2:E49" xr:uid="{00000000-0009-0000-0000-000005000000}">
    <sortState xmlns:xlrd2="http://schemas.microsoft.com/office/spreadsheetml/2017/richdata2" ref="A3:E49">
      <sortCondition ref="A2:A49"/>
    </sortState>
  </autoFilter>
  <phoneticPr fontId="2"/>
  <printOptions horizontalCentered="1"/>
  <pageMargins left="0.19685039370078741" right="0.19685039370078741" top="0.39370078740157483" bottom="0.39370078740157483" header="0.51181102362204722" footer="0.51181102362204722"/>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【自動車関係】報告書旧</vt:lpstr>
      <vt:lpstr>別添１　全国集計</vt:lpstr>
      <vt:lpstr>別添２　都道府県別集計</vt:lpstr>
      <vt:lpstr>別添３　都道府県協会と全国との比較表</vt:lpstr>
      <vt:lpstr>参考　回収率グラフ</vt:lpstr>
      <vt:lpstr>グラフ用データ</vt:lpstr>
      <vt:lpstr>グラフ用データ!Print_Area</vt:lpstr>
      <vt:lpstr>'参考　回収率グラフ'!Print_Area</vt:lpstr>
      <vt:lpstr>'別添１　全国集計'!Print_Area</vt:lpstr>
      <vt:lpstr>'別添２　都道府県別集計'!Print_Area</vt:lpstr>
      <vt:lpstr>'別添３　都道府県協会と全国との比較表'!Print_Area</vt:lpstr>
    </vt:vector>
  </TitlesOfParts>
  <Company>（社）日本エルピーガス連合会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dc:creator>
  <cp:lastModifiedBy>lp-gas03</cp:lastModifiedBy>
  <cp:lastPrinted>2021-10-25T02:42:29Z</cp:lastPrinted>
  <dcterms:created xsi:type="dcterms:W3CDTF">2002-09-25T08:45:12Z</dcterms:created>
  <dcterms:modified xsi:type="dcterms:W3CDTF">2021-11-01T01:01:22Z</dcterms:modified>
</cp:coreProperties>
</file>